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WGroups\Agriculture\Faculty and Staff Folders\Bernhardt\Decision Tools\Enterprise Budgets\Dairy\"/>
    </mc:Choice>
  </mc:AlternateContent>
  <bookViews>
    <workbookView xWindow="0" yWindow="0" windowWidth="10190" windowHeight="7970" tabRatio="805"/>
  </bookViews>
  <sheets>
    <sheet name="Title Page" sheetId="4" r:id="rId1"/>
    <sheet name="Enterprise Budget" sheetId="2" r:id="rId2"/>
    <sheet name="Mach &amp; Bldg FC calculator" sheetId="8" r:id="rId3"/>
    <sheet name="Note on Feed Costs" sheetId="11" r:id="rId4"/>
    <sheet name="DM Feed Costs" sheetId="7" r:id="rId5"/>
    <sheet name="As Fed Feed Costs" sheetId="13" r:id="rId6"/>
    <sheet name="Sensitivity Analysis" sheetId="10" r:id="rId7"/>
    <sheet name="Example - AgFA by Herd Size" sheetId="14" r:id="rId8"/>
    <sheet name="Example - AgFA by lbs per cow" sheetId="15" r:id="rId9"/>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58" i="15" l="1"/>
  <c r="F57" i="15"/>
  <c r="G48" i="15"/>
  <c r="F48" i="15"/>
  <c r="E48" i="15"/>
  <c r="G39" i="15"/>
  <c r="F39" i="15"/>
  <c r="E39" i="15"/>
  <c r="K37" i="15"/>
  <c r="J37" i="15"/>
  <c r="I37" i="15"/>
  <c r="K36" i="15"/>
  <c r="J36" i="15"/>
  <c r="I36" i="15"/>
  <c r="G28" i="15"/>
  <c r="F28" i="15"/>
  <c r="F46" i="15" s="1"/>
  <c r="E28" i="15"/>
  <c r="E46" i="15" s="1"/>
  <c r="G20" i="15"/>
  <c r="G57" i="15" s="1"/>
  <c r="F20" i="15"/>
  <c r="F58" i="15" s="1"/>
  <c r="E20" i="15"/>
  <c r="E57" i="15" s="1"/>
  <c r="G19" i="15"/>
  <c r="F19" i="15"/>
  <c r="E19" i="15"/>
  <c r="G18" i="15"/>
  <c r="F18" i="15"/>
  <c r="E18" i="15"/>
  <c r="G17" i="15"/>
  <c r="G23" i="15" s="1"/>
  <c r="F17" i="15"/>
  <c r="F23" i="15" s="1"/>
  <c r="E17" i="15"/>
  <c r="E23" i="15" s="1"/>
  <c r="G57" i="14"/>
  <c r="G49" i="14"/>
  <c r="F49" i="14"/>
  <c r="E49" i="14"/>
  <c r="G48" i="14"/>
  <c r="F48" i="14"/>
  <c r="E48" i="14"/>
  <c r="G46" i="14"/>
  <c r="G39" i="14"/>
  <c r="F39" i="14"/>
  <c r="E39" i="14"/>
  <c r="K37" i="14"/>
  <c r="J37" i="14"/>
  <c r="I37" i="14"/>
  <c r="K36" i="14"/>
  <c r="J36" i="14"/>
  <c r="I36" i="14"/>
  <c r="G28" i="14"/>
  <c r="F28" i="14"/>
  <c r="F46" i="14" s="1"/>
  <c r="E28" i="14"/>
  <c r="E46" i="14" s="1"/>
  <c r="E47" i="14" s="1"/>
  <c r="F23" i="14"/>
  <c r="G20" i="14"/>
  <c r="G58" i="14" s="1"/>
  <c r="F20" i="14"/>
  <c r="F57" i="14" s="1"/>
  <c r="E20" i="14"/>
  <c r="G19" i="14"/>
  <c r="F19" i="14"/>
  <c r="E19" i="14"/>
  <c r="G18" i="14"/>
  <c r="F18" i="14"/>
  <c r="E18" i="14"/>
  <c r="G17" i="14"/>
  <c r="F17" i="14"/>
  <c r="E17" i="14"/>
  <c r="E23" i="14" s="1"/>
  <c r="F84" i="15" l="1"/>
  <c r="F60" i="15"/>
  <c r="G84" i="15"/>
  <c r="G60" i="15"/>
  <c r="G63" i="15"/>
  <c r="F63" i="15"/>
  <c r="E84" i="15"/>
  <c r="E60" i="15"/>
  <c r="E63" i="15" s="1"/>
  <c r="E47" i="15"/>
  <c r="F47" i="15"/>
  <c r="E58" i="15"/>
  <c r="G46" i="15"/>
  <c r="G47" i="15" s="1"/>
  <c r="E84" i="14"/>
  <c r="F84" i="14"/>
  <c r="F60" i="14"/>
  <c r="E57" i="14"/>
  <c r="E58" i="14"/>
  <c r="E71" i="14"/>
  <c r="E60" i="14"/>
  <c r="G23" i="14"/>
  <c r="G47" i="14"/>
  <c r="F47" i="14"/>
  <c r="F58" i="14"/>
  <c r="F63" i="14" s="1"/>
  <c r="D47" i="7"/>
  <c r="D6" i="13"/>
  <c r="D7" i="13"/>
  <c r="D8" i="13"/>
  <c r="D9" i="13"/>
  <c r="D10" i="13"/>
  <c r="D11" i="13"/>
  <c r="D12" i="13"/>
  <c r="D13" i="13"/>
  <c r="D14" i="13"/>
  <c r="D15" i="13"/>
  <c r="D16" i="13"/>
  <c r="D17" i="13"/>
  <c r="D18" i="13"/>
  <c r="D19" i="13"/>
  <c r="D20" i="13"/>
  <c r="D21" i="13"/>
  <c r="D22" i="13"/>
  <c r="D23" i="13"/>
  <c r="D24" i="13"/>
  <c r="D25" i="13"/>
  <c r="D26" i="13"/>
  <c r="D27" i="13"/>
  <c r="D28" i="13"/>
  <c r="D29" i="13"/>
  <c r="D30" i="13"/>
  <c r="D31" i="13"/>
  <c r="D32" i="13"/>
  <c r="D33" i="13"/>
  <c r="D34" i="13"/>
  <c r="D35" i="13"/>
  <c r="D36" i="13"/>
  <c r="D37" i="13"/>
  <c r="D38" i="13"/>
  <c r="D39" i="13"/>
  <c r="D40" i="13"/>
  <c r="D41" i="13"/>
  <c r="D42" i="13"/>
  <c r="D43" i="13"/>
  <c r="D44" i="13"/>
  <c r="D45" i="13"/>
  <c r="D46" i="13"/>
  <c r="D47" i="13"/>
  <c r="D48" i="13"/>
  <c r="D49" i="13"/>
  <c r="D50" i="13"/>
  <c r="D51" i="13"/>
  <c r="D52" i="13"/>
  <c r="D53" i="13"/>
  <c r="D54" i="13"/>
  <c r="D5" i="13"/>
  <c r="D15" i="7"/>
  <c r="D16" i="7"/>
  <c r="D17" i="7"/>
  <c r="D18" i="7"/>
  <c r="D19" i="7"/>
  <c r="D20" i="7"/>
  <c r="D21" i="7"/>
  <c r="D22" i="7"/>
  <c r="D23" i="7"/>
  <c r="D24" i="7"/>
  <c r="D25" i="7"/>
  <c r="D26" i="7"/>
  <c r="D27" i="7"/>
  <c r="D28" i="7"/>
  <c r="D29" i="7"/>
  <c r="D30" i="7"/>
  <c r="D31" i="7"/>
  <c r="D32" i="7"/>
  <c r="D33" i="7"/>
  <c r="D34" i="7"/>
  <c r="D35" i="7"/>
  <c r="D36" i="7"/>
  <c r="D37" i="7"/>
  <c r="D38" i="7"/>
  <c r="D39" i="7"/>
  <c r="D40" i="7"/>
  <c r="D41" i="7"/>
  <c r="D42" i="7"/>
  <c r="D43" i="7"/>
  <c r="D44" i="7"/>
  <c r="D45" i="7"/>
  <c r="D46" i="7"/>
  <c r="D48" i="7"/>
  <c r="D49" i="7"/>
  <c r="D50" i="7"/>
  <c r="D51" i="7"/>
  <c r="D52" i="7"/>
  <c r="D53" i="7"/>
  <c r="D54" i="7"/>
  <c r="D6" i="7"/>
  <c r="D7" i="7"/>
  <c r="D8" i="7"/>
  <c r="D9" i="7"/>
  <c r="D10" i="7"/>
  <c r="D11" i="7"/>
  <c r="D12" i="7"/>
  <c r="D13" i="7"/>
  <c r="D14" i="7"/>
  <c r="D5" i="7"/>
  <c r="G94" i="15" l="1"/>
  <c r="G71" i="15"/>
  <c r="G65" i="15"/>
  <c r="G66" i="15" s="1"/>
  <c r="E71" i="15"/>
  <c r="E65" i="15"/>
  <c r="E66" i="15" s="1"/>
  <c r="E94" i="15"/>
  <c r="F94" i="15"/>
  <c r="F71" i="15"/>
  <c r="F65" i="15"/>
  <c r="F66" i="15" s="1"/>
  <c r="F71" i="14"/>
  <c r="F65" i="14"/>
  <c r="F66" i="14" s="1"/>
  <c r="F94" i="14"/>
  <c r="E63" i="14"/>
  <c r="G94" i="14"/>
  <c r="G71" i="14"/>
  <c r="G65" i="14"/>
  <c r="G66" i="14"/>
  <c r="G84" i="14"/>
  <c r="G60" i="14"/>
  <c r="G63" i="14" s="1"/>
  <c r="E85" i="14"/>
  <c r="E78" i="14"/>
  <c r="E72" i="14"/>
  <c r="J37" i="2"/>
  <c r="K37" i="2"/>
  <c r="I37" i="2"/>
  <c r="J36" i="2"/>
  <c r="K36" i="2"/>
  <c r="I36" i="2"/>
  <c r="F67" i="15" l="1"/>
  <c r="F68" i="15"/>
  <c r="F78" i="15"/>
  <c r="F72" i="15"/>
  <c r="F85" i="15"/>
  <c r="E85" i="15"/>
  <c r="E78" i="15"/>
  <c r="E72" i="15"/>
  <c r="G67" i="15"/>
  <c r="G68" i="15"/>
  <c r="G85" i="15"/>
  <c r="G78" i="15"/>
  <c r="G72" i="15"/>
  <c r="E68" i="15"/>
  <c r="E67" i="15"/>
  <c r="E86" i="14"/>
  <c r="E79" i="14"/>
  <c r="E73" i="14"/>
  <c r="F78" i="14"/>
  <c r="F72" i="14"/>
  <c r="F85" i="14"/>
  <c r="G67" i="14"/>
  <c r="G68" i="14"/>
  <c r="E65" i="14"/>
  <c r="E66" i="14" s="1"/>
  <c r="E94" i="14"/>
  <c r="G78" i="14"/>
  <c r="G72" i="14"/>
  <c r="G85" i="14"/>
  <c r="F67" i="14"/>
  <c r="F68" i="14"/>
  <c r="N47" i="13"/>
  <c r="N48" i="13"/>
  <c r="N49" i="13"/>
  <c r="N50" i="13"/>
  <c r="N51" i="13"/>
  <c r="N52" i="13"/>
  <c r="N53" i="13"/>
  <c r="N54" i="13"/>
  <c r="K47" i="13"/>
  <c r="K48" i="13"/>
  <c r="K49" i="13"/>
  <c r="K50" i="13"/>
  <c r="K51" i="13"/>
  <c r="K52" i="13"/>
  <c r="K53" i="13"/>
  <c r="K54" i="13"/>
  <c r="H47" i="13"/>
  <c r="H48" i="13"/>
  <c r="H49" i="13"/>
  <c r="H50" i="13"/>
  <c r="H51" i="13"/>
  <c r="H52" i="13"/>
  <c r="H53" i="13"/>
  <c r="H54" i="13"/>
  <c r="N48" i="7"/>
  <c r="N49" i="7"/>
  <c r="N50" i="7"/>
  <c r="N51" i="7"/>
  <c r="N52" i="7"/>
  <c r="N53" i="7"/>
  <c r="N54" i="7"/>
  <c r="K48" i="7"/>
  <c r="K49" i="7"/>
  <c r="K50" i="7"/>
  <c r="K51" i="7"/>
  <c r="K52" i="7"/>
  <c r="K53" i="7"/>
  <c r="K54" i="7"/>
  <c r="H48" i="7"/>
  <c r="H49" i="7"/>
  <c r="H50" i="7"/>
  <c r="H51" i="7"/>
  <c r="H52" i="7"/>
  <c r="H53" i="7"/>
  <c r="H54" i="7"/>
  <c r="Q36" i="7"/>
  <c r="N36" i="7" s="1"/>
  <c r="Q54" i="7"/>
  <c r="Q36" i="13"/>
  <c r="K36" i="13" s="1"/>
  <c r="Q54" i="13"/>
  <c r="L8" i="8"/>
  <c r="K8" i="8"/>
  <c r="K7" i="8"/>
  <c r="J8" i="8"/>
  <c r="J7" i="8"/>
  <c r="I8" i="8"/>
  <c r="I7" i="8"/>
  <c r="H8" i="8"/>
  <c r="H7" i="8"/>
  <c r="G79" i="15" l="1"/>
  <c r="G73" i="15"/>
  <c r="G86" i="15"/>
  <c r="E86" i="15"/>
  <c r="E79" i="15"/>
  <c r="E73" i="15"/>
  <c r="F79" i="15"/>
  <c r="F73" i="15"/>
  <c r="F86" i="15"/>
  <c r="E68" i="14"/>
  <c r="E67" i="14"/>
  <c r="F86" i="14"/>
  <c r="F79" i="14"/>
  <c r="F73" i="14"/>
  <c r="G79" i="14"/>
  <c r="G73" i="14"/>
  <c r="G86" i="14"/>
  <c r="E80" i="14"/>
  <c r="E74" i="14"/>
  <c r="E87" i="14"/>
  <c r="K36" i="7"/>
  <c r="H36" i="7"/>
  <c r="H36" i="13"/>
  <c r="I36" i="13" s="1"/>
  <c r="N36" i="13"/>
  <c r="O36" i="13" s="1"/>
  <c r="O54" i="13"/>
  <c r="L47" i="13"/>
  <c r="L48" i="13"/>
  <c r="L49" i="13"/>
  <c r="L50" i="13"/>
  <c r="L51" i="13"/>
  <c r="L52" i="13"/>
  <c r="L54" i="13"/>
  <c r="I47" i="13"/>
  <c r="I48" i="13"/>
  <c r="I49" i="13"/>
  <c r="I50" i="13"/>
  <c r="I51" i="13"/>
  <c r="I52" i="13"/>
  <c r="I53" i="13"/>
  <c r="I54" i="13"/>
  <c r="Q52" i="13"/>
  <c r="Q51" i="13"/>
  <c r="Q50" i="13"/>
  <c r="Q49" i="13"/>
  <c r="Q48" i="13"/>
  <c r="Q47" i="13"/>
  <c r="Q46" i="13"/>
  <c r="Q45" i="13"/>
  <c r="Q44" i="13"/>
  <c r="Q43" i="13"/>
  <c r="Q42" i="13"/>
  <c r="Q41" i="13"/>
  <c r="Q38" i="13"/>
  <c r="Q37" i="13"/>
  <c r="Q35" i="13"/>
  <c r="Q34" i="13"/>
  <c r="Q33" i="13"/>
  <c r="Q32" i="13"/>
  <c r="Q31" i="13"/>
  <c r="Q30" i="13"/>
  <c r="Q29" i="13"/>
  <c r="Q28" i="13"/>
  <c r="Q26" i="13"/>
  <c r="Q24" i="13"/>
  <c r="Q23" i="13"/>
  <c r="Q21" i="13"/>
  <c r="Q20" i="13"/>
  <c r="Q19" i="13"/>
  <c r="Q18" i="13"/>
  <c r="Q17" i="13"/>
  <c r="Q16" i="13"/>
  <c r="Q15" i="13"/>
  <c r="Q14" i="13"/>
  <c r="Q13" i="13"/>
  <c r="Q12" i="13"/>
  <c r="Q11" i="13"/>
  <c r="Q10" i="13"/>
  <c r="Q9" i="13"/>
  <c r="Q8" i="13"/>
  <c r="Q7" i="13"/>
  <c r="M3" i="13"/>
  <c r="J3" i="13"/>
  <c r="G3" i="13"/>
  <c r="N5" i="8"/>
  <c r="L9" i="8"/>
  <c r="I9" i="8"/>
  <c r="N18" i="8"/>
  <c r="N19" i="8"/>
  <c r="N20" i="8"/>
  <c r="N21" i="8"/>
  <c r="N22" i="8"/>
  <c r="N28" i="8"/>
  <c r="N29" i="8"/>
  <c r="N30" i="8"/>
  <c r="N34" i="8"/>
  <c r="N35" i="8"/>
  <c r="N37" i="8"/>
  <c r="N38" i="8"/>
  <c r="N39" i="8"/>
  <c r="N40" i="8"/>
  <c r="N43" i="8"/>
  <c r="N45" i="8"/>
  <c r="N46" i="8"/>
  <c r="N55" i="8"/>
  <c r="N57" i="8"/>
  <c r="N58" i="8"/>
  <c r="N59" i="8"/>
  <c r="N60" i="8"/>
  <c r="N61" i="8"/>
  <c r="N62" i="8"/>
  <c r="N63" i="8"/>
  <c r="H18" i="8"/>
  <c r="H19" i="8"/>
  <c r="H20" i="8"/>
  <c r="H21" i="8"/>
  <c r="H22" i="8"/>
  <c r="H24" i="8"/>
  <c r="H25" i="8"/>
  <c r="H26" i="8"/>
  <c r="H27" i="8"/>
  <c r="H28" i="8"/>
  <c r="H29" i="8"/>
  <c r="H30" i="8"/>
  <c r="H32" i="8"/>
  <c r="H33" i="8"/>
  <c r="H34" i="8"/>
  <c r="H35" i="8"/>
  <c r="H36" i="8"/>
  <c r="H37" i="8"/>
  <c r="H38" i="8"/>
  <c r="H39" i="8"/>
  <c r="H40" i="8"/>
  <c r="H42" i="8"/>
  <c r="H43" i="8"/>
  <c r="H44" i="8"/>
  <c r="H45" i="8"/>
  <c r="H46" i="8"/>
  <c r="H48" i="8"/>
  <c r="H49" i="8"/>
  <c r="H50" i="8"/>
  <c r="H51" i="8"/>
  <c r="H52" i="8"/>
  <c r="H53" i="8"/>
  <c r="H54" i="8"/>
  <c r="H55" i="8"/>
  <c r="H56" i="8"/>
  <c r="H57" i="8"/>
  <c r="H58" i="8"/>
  <c r="H59" i="8"/>
  <c r="H60" i="8"/>
  <c r="H61" i="8"/>
  <c r="H62" i="8"/>
  <c r="H63" i="8"/>
  <c r="F18" i="8"/>
  <c r="J18" i="8" s="1"/>
  <c r="F19" i="8"/>
  <c r="J19" i="8" s="1"/>
  <c r="F20" i="8"/>
  <c r="J20" i="8" s="1"/>
  <c r="F21" i="8"/>
  <c r="J21" i="8" s="1"/>
  <c r="F22" i="8"/>
  <c r="J22" i="8" s="1"/>
  <c r="F24" i="8"/>
  <c r="J24" i="8" s="1"/>
  <c r="F25" i="8"/>
  <c r="J25" i="8" s="1"/>
  <c r="F26" i="8"/>
  <c r="J26" i="8" s="1"/>
  <c r="F27" i="8"/>
  <c r="J27" i="8" s="1"/>
  <c r="F28" i="8"/>
  <c r="J28" i="8" s="1"/>
  <c r="F29" i="8"/>
  <c r="J29" i="8" s="1"/>
  <c r="F30" i="8"/>
  <c r="J30" i="8" s="1"/>
  <c r="F32" i="8"/>
  <c r="J32" i="8" s="1"/>
  <c r="F33" i="8"/>
  <c r="J33" i="8" s="1"/>
  <c r="F34" i="8"/>
  <c r="J34" i="8" s="1"/>
  <c r="F35" i="8"/>
  <c r="J35" i="8" s="1"/>
  <c r="F36" i="8"/>
  <c r="J36" i="8" s="1"/>
  <c r="F37" i="8"/>
  <c r="J37" i="8" s="1"/>
  <c r="F38" i="8"/>
  <c r="J38" i="8" s="1"/>
  <c r="F39" i="8"/>
  <c r="J39" i="8" s="1"/>
  <c r="F40" i="8"/>
  <c r="J40" i="8" s="1"/>
  <c r="F42" i="8"/>
  <c r="J42" i="8" s="1"/>
  <c r="F43" i="8"/>
  <c r="J43" i="8" s="1"/>
  <c r="F44" i="8"/>
  <c r="J44" i="8" s="1"/>
  <c r="F45" i="8"/>
  <c r="J45" i="8" s="1"/>
  <c r="F46" i="8"/>
  <c r="J46" i="8" s="1"/>
  <c r="F48" i="8"/>
  <c r="J48" i="8" s="1"/>
  <c r="F49" i="8"/>
  <c r="J49" i="8" s="1"/>
  <c r="F50" i="8"/>
  <c r="J50" i="8" s="1"/>
  <c r="F51" i="8"/>
  <c r="J51" i="8" s="1"/>
  <c r="F52" i="8"/>
  <c r="J52" i="8" s="1"/>
  <c r="F53" i="8"/>
  <c r="J53" i="8" s="1"/>
  <c r="F54" i="8"/>
  <c r="J54" i="8" s="1"/>
  <c r="F55" i="8"/>
  <c r="J55" i="8" s="1"/>
  <c r="F56" i="8"/>
  <c r="J56" i="8" s="1"/>
  <c r="F57" i="8"/>
  <c r="J57" i="8" s="1"/>
  <c r="F58" i="8"/>
  <c r="J58" i="8" s="1"/>
  <c r="F59" i="8"/>
  <c r="J59" i="8" s="1"/>
  <c r="F60" i="8"/>
  <c r="J60" i="8" s="1"/>
  <c r="F61" i="8"/>
  <c r="J61" i="8" s="1"/>
  <c r="F62" i="8"/>
  <c r="J62" i="8" s="1"/>
  <c r="F63" i="8"/>
  <c r="J63" i="8" s="1"/>
  <c r="F87" i="15" l="1"/>
  <c r="F80" i="15"/>
  <c r="F74" i="15"/>
  <c r="E80" i="15"/>
  <c r="E74" i="15"/>
  <c r="E87" i="15"/>
  <c r="G80" i="15"/>
  <c r="G74" i="15"/>
  <c r="G87" i="15"/>
  <c r="F87" i="14"/>
  <c r="F80" i="14"/>
  <c r="F74" i="14"/>
  <c r="G87" i="14"/>
  <c r="G80" i="14"/>
  <c r="G74" i="14"/>
  <c r="E81" i="14"/>
  <c r="E75" i="14"/>
  <c r="E88" i="14"/>
  <c r="K9" i="13"/>
  <c r="L9" i="13" s="1"/>
  <c r="N9" i="13"/>
  <c r="O9" i="13" s="1"/>
  <c r="H9" i="13"/>
  <c r="I9" i="13" s="1"/>
  <c r="N15" i="13"/>
  <c r="H15" i="13"/>
  <c r="I15" i="13" s="1"/>
  <c r="K15" i="13"/>
  <c r="N19" i="13"/>
  <c r="O19" i="13" s="1"/>
  <c r="H19" i="13"/>
  <c r="I19" i="13" s="1"/>
  <c r="K19" i="13"/>
  <c r="L19" i="13" s="1"/>
  <c r="K24" i="13"/>
  <c r="L24" i="13" s="1"/>
  <c r="N24" i="13"/>
  <c r="O24" i="13" s="1"/>
  <c r="H24" i="13"/>
  <c r="I24" i="13" s="1"/>
  <c r="N30" i="13"/>
  <c r="O30" i="13" s="1"/>
  <c r="H30" i="13"/>
  <c r="I30" i="13" s="1"/>
  <c r="K30" i="13"/>
  <c r="L30" i="13" s="1"/>
  <c r="N34" i="13"/>
  <c r="H34" i="13"/>
  <c r="I34" i="13" s="1"/>
  <c r="K34" i="13"/>
  <c r="L34" i="13" s="1"/>
  <c r="K41" i="13"/>
  <c r="L41" i="13" s="1"/>
  <c r="N41" i="13"/>
  <c r="H41" i="13"/>
  <c r="I41" i="13" s="1"/>
  <c r="K45" i="13"/>
  <c r="L45" i="13" s="1"/>
  <c r="N45" i="13"/>
  <c r="O45" i="13" s="1"/>
  <c r="H45" i="13"/>
  <c r="I45" i="13" s="1"/>
  <c r="N7" i="13"/>
  <c r="O7" i="13" s="1"/>
  <c r="H7" i="13"/>
  <c r="I7" i="13" s="1"/>
  <c r="K7" i="13"/>
  <c r="L7" i="13" s="1"/>
  <c r="K12" i="13"/>
  <c r="L12" i="13" s="1"/>
  <c r="N12" i="13"/>
  <c r="O12" i="13" s="1"/>
  <c r="H12" i="13"/>
  <c r="I12" i="13" s="1"/>
  <c r="K16" i="13"/>
  <c r="L16" i="13" s="1"/>
  <c r="N16" i="13"/>
  <c r="H16" i="13"/>
  <c r="I16" i="13" s="1"/>
  <c r="K20" i="13"/>
  <c r="L20" i="13" s="1"/>
  <c r="N20" i="13"/>
  <c r="O20" i="13" s="1"/>
  <c r="H20" i="13"/>
  <c r="N26" i="13"/>
  <c r="O26" i="13" s="1"/>
  <c r="H26" i="13"/>
  <c r="I26" i="13" s="1"/>
  <c r="K26" i="13"/>
  <c r="L26" i="13" s="1"/>
  <c r="N31" i="13"/>
  <c r="H31" i="13"/>
  <c r="I31" i="13" s="1"/>
  <c r="K31" i="13"/>
  <c r="L31" i="13" s="1"/>
  <c r="N35" i="13"/>
  <c r="O35" i="13" s="1"/>
  <c r="H35" i="13"/>
  <c r="I35" i="13" s="1"/>
  <c r="K35" i="13"/>
  <c r="L35" i="13" s="1"/>
  <c r="N42" i="13"/>
  <c r="H42" i="13"/>
  <c r="I42" i="13" s="1"/>
  <c r="K42" i="13"/>
  <c r="L42" i="13" s="1"/>
  <c r="N46" i="13"/>
  <c r="H46" i="13"/>
  <c r="I46" i="13" s="1"/>
  <c r="K46" i="13"/>
  <c r="L46" i="13" s="1"/>
  <c r="N10" i="13"/>
  <c r="O10" i="13" s="1"/>
  <c r="H10" i="13"/>
  <c r="I10" i="13" s="1"/>
  <c r="K10" i="13"/>
  <c r="L10" i="13" s="1"/>
  <c r="K13" i="13"/>
  <c r="L13" i="13" s="1"/>
  <c r="N13" i="13"/>
  <c r="O13" i="13" s="1"/>
  <c r="H13" i="13"/>
  <c r="I13" i="13" s="1"/>
  <c r="K17" i="13"/>
  <c r="L17" i="13" s="1"/>
  <c r="N17" i="13"/>
  <c r="O17" i="13" s="1"/>
  <c r="H17" i="13"/>
  <c r="I17" i="13" s="1"/>
  <c r="K21" i="13"/>
  <c r="L21" i="13" s="1"/>
  <c r="N21" i="13"/>
  <c r="O21" i="13" s="1"/>
  <c r="H21" i="13"/>
  <c r="I21" i="13" s="1"/>
  <c r="K28" i="13"/>
  <c r="L28" i="13" s="1"/>
  <c r="N28" i="13"/>
  <c r="O28" i="13" s="1"/>
  <c r="H28" i="13"/>
  <c r="I28" i="13" s="1"/>
  <c r="K32" i="13"/>
  <c r="L32" i="13" s="1"/>
  <c r="N32" i="13"/>
  <c r="H32" i="13"/>
  <c r="I32" i="13" s="1"/>
  <c r="K37" i="13"/>
  <c r="L37" i="13" s="1"/>
  <c r="N37" i="13"/>
  <c r="H37" i="13"/>
  <c r="I37" i="13" s="1"/>
  <c r="N43" i="13"/>
  <c r="O43" i="13" s="1"/>
  <c r="H43" i="13"/>
  <c r="I43" i="13" s="1"/>
  <c r="K43" i="13"/>
  <c r="L43" i="13" s="1"/>
  <c r="K8" i="13"/>
  <c r="L8" i="13" s="1"/>
  <c r="N8" i="13"/>
  <c r="O8" i="13" s="1"/>
  <c r="H8" i="13"/>
  <c r="I8" i="13" s="1"/>
  <c r="N11" i="13"/>
  <c r="O11" i="13" s="1"/>
  <c r="H11" i="13"/>
  <c r="I11" i="13" s="1"/>
  <c r="K11" i="13"/>
  <c r="L11" i="13" s="1"/>
  <c r="N14" i="13"/>
  <c r="H14" i="13"/>
  <c r="I14" i="13" s="1"/>
  <c r="K14" i="13"/>
  <c r="L14" i="13" s="1"/>
  <c r="N18" i="13"/>
  <c r="O18" i="13" s="1"/>
  <c r="H18" i="13"/>
  <c r="I18" i="13" s="1"/>
  <c r="K18" i="13"/>
  <c r="L18" i="13" s="1"/>
  <c r="N23" i="13"/>
  <c r="H23" i="13"/>
  <c r="I23" i="13" s="1"/>
  <c r="K23" i="13"/>
  <c r="L23" i="13" s="1"/>
  <c r="K29" i="13"/>
  <c r="L29" i="13" s="1"/>
  <c r="N29" i="13"/>
  <c r="O29" i="13" s="1"/>
  <c r="H29" i="13"/>
  <c r="I29" i="13" s="1"/>
  <c r="K33" i="13"/>
  <c r="N33" i="13"/>
  <c r="O33" i="13" s="1"/>
  <c r="H33" i="13"/>
  <c r="I33" i="13" s="1"/>
  <c r="N38" i="13"/>
  <c r="H38" i="13"/>
  <c r="I38" i="13" s="1"/>
  <c r="K38" i="13"/>
  <c r="L38" i="13" s="1"/>
  <c r="K44" i="13"/>
  <c r="L44" i="13" s="1"/>
  <c r="N44" i="13"/>
  <c r="O44" i="13" s="1"/>
  <c r="H44" i="13"/>
  <c r="I44" i="13" s="1"/>
  <c r="I10" i="8"/>
  <c r="D51" i="2" s="1"/>
  <c r="L15" i="13"/>
  <c r="I20" i="13"/>
  <c r="L33" i="13"/>
  <c r="Q53" i="13"/>
  <c r="O53" i="13" s="1"/>
  <c r="Q22" i="13"/>
  <c r="Q39" i="13"/>
  <c r="Q25" i="13"/>
  <c r="Q5" i="13"/>
  <c r="Q6" i="13"/>
  <c r="Q27" i="13"/>
  <c r="Q40" i="13"/>
  <c r="L36" i="13"/>
  <c r="O14" i="13"/>
  <c r="O15" i="13"/>
  <c r="O16" i="13"/>
  <c r="O23" i="13"/>
  <c r="O31" i="13"/>
  <c r="O32" i="13"/>
  <c r="O34" i="13"/>
  <c r="O49" i="13"/>
  <c r="O47" i="13"/>
  <c r="O51" i="13"/>
  <c r="O42" i="13"/>
  <c r="O48" i="13"/>
  <c r="O50" i="13"/>
  <c r="J9" i="8"/>
  <c r="J10" i="8" s="1"/>
  <c r="D52" i="2" s="1"/>
  <c r="L10" i="8"/>
  <c r="D54" i="2" s="1"/>
  <c r="M8" i="8"/>
  <c r="N8" i="8" s="1"/>
  <c r="H9" i="8"/>
  <c r="H10" i="8" s="1"/>
  <c r="D50" i="2" s="1"/>
  <c r="M7" i="8"/>
  <c r="N7" i="8" s="1"/>
  <c r="K42" i="8"/>
  <c r="K33" i="8"/>
  <c r="K9" i="8"/>
  <c r="K10" i="8" s="1"/>
  <c r="D53" i="2" s="1"/>
  <c r="K51" i="8"/>
  <c r="K57" i="8"/>
  <c r="K24" i="8"/>
  <c r="K62" i="8"/>
  <c r="K48" i="8"/>
  <c r="K38" i="8"/>
  <c r="K56" i="8"/>
  <c r="K29" i="8"/>
  <c r="K20" i="8"/>
  <c r="K61" i="8"/>
  <c r="K58" i="8"/>
  <c r="K55" i="8"/>
  <c r="K52" i="8"/>
  <c r="K46" i="8"/>
  <c r="K43" i="8"/>
  <c r="K37" i="8"/>
  <c r="K34" i="8"/>
  <c r="K28" i="8"/>
  <c r="K25" i="8"/>
  <c r="K19" i="8"/>
  <c r="K60" i="8"/>
  <c r="K54" i="8"/>
  <c r="K53" i="8"/>
  <c r="K49" i="8"/>
  <c r="K44" i="8"/>
  <c r="K40" i="8"/>
  <c r="K36" i="8"/>
  <c r="K32" i="8"/>
  <c r="K27" i="8"/>
  <c r="K18" i="8"/>
  <c r="I63" i="8"/>
  <c r="I62" i="8"/>
  <c r="I61" i="8"/>
  <c r="I60" i="8"/>
  <c r="I59" i="8"/>
  <c r="I58" i="8"/>
  <c r="I57" i="8"/>
  <c r="I56" i="8"/>
  <c r="I55" i="8"/>
  <c r="I54" i="8"/>
  <c r="I53" i="8"/>
  <c r="I52" i="8"/>
  <c r="I51" i="8"/>
  <c r="I50" i="8"/>
  <c r="I49" i="8"/>
  <c r="I48" i="8"/>
  <c r="I46" i="8"/>
  <c r="I45" i="8"/>
  <c r="I44" i="8"/>
  <c r="I43" i="8"/>
  <c r="I42" i="8"/>
  <c r="I40" i="8"/>
  <c r="I39" i="8"/>
  <c r="I38" i="8"/>
  <c r="I37" i="8"/>
  <c r="I36" i="8"/>
  <c r="I35" i="8"/>
  <c r="I34" i="8"/>
  <c r="I33" i="8"/>
  <c r="I32" i="8"/>
  <c r="I30" i="8"/>
  <c r="I29" i="8"/>
  <c r="M29" i="8" s="1"/>
  <c r="I28" i="8"/>
  <c r="I27" i="8"/>
  <c r="I26" i="8"/>
  <c r="I25" i="8"/>
  <c r="I24" i="8"/>
  <c r="I22" i="8"/>
  <c r="M22" i="8" s="1"/>
  <c r="I21" i="8"/>
  <c r="I20" i="8"/>
  <c r="I19" i="8"/>
  <c r="I18" i="8"/>
  <c r="K63" i="8"/>
  <c r="K59" i="8"/>
  <c r="K50" i="8"/>
  <c r="K45" i="8"/>
  <c r="K39" i="8"/>
  <c r="K35" i="8"/>
  <c r="K30" i="8"/>
  <c r="K26" i="8"/>
  <c r="K22" i="8"/>
  <c r="K21" i="8"/>
  <c r="G88" i="15" l="1"/>
  <c r="G81" i="15"/>
  <c r="G75" i="15"/>
  <c r="E81" i="15"/>
  <c r="E75" i="15"/>
  <c r="E88" i="15"/>
  <c r="F88" i="15"/>
  <c r="F75" i="15"/>
  <c r="F81" i="15"/>
  <c r="F81" i="14"/>
  <c r="F75" i="14"/>
  <c r="F88" i="14"/>
  <c r="G88" i="14"/>
  <c r="G81" i="14"/>
  <c r="G75" i="14"/>
  <c r="E89" i="14"/>
  <c r="E93" i="14" s="1"/>
  <c r="E82" i="14"/>
  <c r="E92" i="14" s="1"/>
  <c r="M18" i="8"/>
  <c r="M40" i="8"/>
  <c r="K40" i="13"/>
  <c r="L40" i="13" s="1"/>
  <c r="N40" i="13"/>
  <c r="O40" i="13" s="1"/>
  <c r="H40" i="13"/>
  <c r="I40" i="13" s="1"/>
  <c r="N6" i="13"/>
  <c r="O6" i="13" s="1"/>
  <c r="H6" i="13"/>
  <c r="I6" i="13" s="1"/>
  <c r="K6" i="13"/>
  <c r="L6" i="13" s="1"/>
  <c r="K25" i="13"/>
  <c r="L25" i="13" s="1"/>
  <c r="N25" i="13"/>
  <c r="O25" i="13" s="1"/>
  <c r="H25" i="13"/>
  <c r="I25" i="13" s="1"/>
  <c r="N27" i="13"/>
  <c r="O27" i="13" s="1"/>
  <c r="H27" i="13"/>
  <c r="I27" i="13" s="1"/>
  <c r="K27" i="13"/>
  <c r="L27" i="13" s="1"/>
  <c r="N39" i="13"/>
  <c r="O39" i="13" s="1"/>
  <c r="H39" i="13"/>
  <c r="I39" i="13" s="1"/>
  <c r="K39" i="13"/>
  <c r="L39" i="13" s="1"/>
  <c r="N5" i="13"/>
  <c r="O5" i="13" s="1"/>
  <c r="H5" i="13"/>
  <c r="I5" i="13" s="1"/>
  <c r="K5" i="13"/>
  <c r="L5" i="13" s="1"/>
  <c r="N22" i="13"/>
  <c r="O22" i="13" s="1"/>
  <c r="H22" i="13"/>
  <c r="K22" i="13"/>
  <c r="L22" i="13" s="1"/>
  <c r="M27" i="8"/>
  <c r="M42" i="8"/>
  <c r="L53" i="13"/>
  <c r="I22" i="13"/>
  <c r="O38" i="13"/>
  <c r="O41" i="13"/>
  <c r="O37" i="13"/>
  <c r="O52" i="13"/>
  <c r="O46" i="13"/>
  <c r="M45" i="8"/>
  <c r="M19" i="8"/>
  <c r="M37" i="8"/>
  <c r="N10" i="8"/>
  <c r="M33" i="8"/>
  <c r="M21" i="8"/>
  <c r="M36" i="8"/>
  <c r="N36" i="8" s="1"/>
  <c r="M24" i="8"/>
  <c r="M28" i="8"/>
  <c r="M46" i="8"/>
  <c r="M20" i="8"/>
  <c r="M34" i="8"/>
  <c r="M25" i="8"/>
  <c r="M38" i="8"/>
  <c r="M43" i="8"/>
  <c r="M32" i="8"/>
  <c r="M26" i="8"/>
  <c r="M30" i="8"/>
  <c r="M35" i="8"/>
  <c r="M39" i="8"/>
  <c r="M44" i="8"/>
  <c r="N44" i="8" s="1"/>
  <c r="E89" i="15" l="1"/>
  <c r="E93" i="15" s="1"/>
  <c r="E82" i="15"/>
  <c r="E92" i="15" s="1"/>
  <c r="F82" i="15"/>
  <c r="F92" i="15" s="1"/>
  <c r="F89" i="15"/>
  <c r="F93" i="15" s="1"/>
  <c r="G89" i="15"/>
  <c r="G93" i="15" s="1"/>
  <c r="G82" i="15"/>
  <c r="G92" i="15" s="1"/>
  <c r="G82" i="14"/>
  <c r="G92" i="14" s="1"/>
  <c r="G89" i="14"/>
  <c r="G93" i="14" s="1"/>
  <c r="F82" i="14"/>
  <c r="F92" i="14" s="1"/>
  <c r="F89" i="14"/>
  <c r="F93" i="14" s="1"/>
  <c r="I56" i="13"/>
  <c r="E26" i="2" s="1"/>
  <c r="O56" i="13"/>
  <c r="G26" i="2" s="1"/>
  <c r="L56" i="13"/>
  <c r="F26" i="2" s="1"/>
  <c r="F17" i="8" l="1"/>
  <c r="N14" i="8" l="1"/>
  <c r="C36" i="10"/>
  <c r="E36" i="10"/>
  <c r="F36" i="10"/>
  <c r="A38" i="10"/>
  <c r="A40" i="10"/>
  <c r="A41" i="10"/>
  <c r="A37" i="10"/>
  <c r="B36" i="10"/>
  <c r="A20" i="10"/>
  <c r="A19" i="10"/>
  <c r="A18" i="10"/>
  <c r="A17" i="10"/>
  <c r="A16" i="10"/>
  <c r="F15" i="10"/>
  <c r="E15" i="10"/>
  <c r="D15" i="10"/>
  <c r="C15" i="10"/>
  <c r="B15" i="10"/>
  <c r="H32" i="10"/>
  <c r="O32" i="10" s="1"/>
  <c r="O41" i="10" s="1"/>
  <c r="H31" i="10"/>
  <c r="O31" i="10" s="1"/>
  <c r="O40" i="10" s="1"/>
  <c r="H29" i="10"/>
  <c r="O29" i="10" s="1"/>
  <c r="O38" i="10" s="1"/>
  <c r="H28" i="10"/>
  <c r="O28" i="10" s="1"/>
  <c r="O37" i="10" s="1"/>
  <c r="M27" i="10"/>
  <c r="M36" i="10" s="1"/>
  <c r="L27" i="10"/>
  <c r="S27" i="10" s="1"/>
  <c r="S36" i="10" s="1"/>
  <c r="J27" i="10"/>
  <c r="Q27" i="10" s="1"/>
  <c r="Q36" i="10" s="1"/>
  <c r="I27" i="10"/>
  <c r="P27" i="10" s="1"/>
  <c r="P36" i="10" s="1"/>
  <c r="A30" i="10"/>
  <c r="H30" i="10" s="1"/>
  <c r="O30" i="10" s="1"/>
  <c r="O39" i="10" s="1"/>
  <c r="D27" i="10"/>
  <c r="K27" i="10" s="1"/>
  <c r="R27" i="10" s="1"/>
  <c r="R36" i="10" s="1"/>
  <c r="N25" i="8" l="1"/>
  <c r="N24" i="8"/>
  <c r="N32" i="8"/>
  <c r="N33" i="8"/>
  <c r="N26" i="8"/>
  <c r="N27" i="8"/>
  <c r="N42" i="8"/>
  <c r="J36" i="10"/>
  <c r="H37" i="10"/>
  <c r="K36" i="10"/>
  <c r="T27" i="10"/>
  <c r="T36" i="10" s="1"/>
  <c r="L36" i="10"/>
  <c r="H40" i="10"/>
  <c r="A39" i="10"/>
  <c r="D36" i="10"/>
  <c r="H39" i="10"/>
  <c r="I36" i="10"/>
  <c r="H41" i="10"/>
  <c r="H38" i="10"/>
  <c r="H7" i="10"/>
  <c r="H8" i="10"/>
  <c r="H9" i="10"/>
  <c r="H10" i="10"/>
  <c r="H11" i="10"/>
  <c r="I6" i="10"/>
  <c r="J6" i="10"/>
  <c r="K6" i="10"/>
  <c r="L6" i="10"/>
  <c r="M6" i="10"/>
  <c r="S6" i="10" l="1"/>
  <c r="S15" i="10" s="1"/>
  <c r="L15" i="10"/>
  <c r="O11" i="10"/>
  <c r="O20" i="10" s="1"/>
  <c r="H20" i="10"/>
  <c r="O7" i="10"/>
  <c r="O16" i="10" s="1"/>
  <c r="H16" i="10"/>
  <c r="R6" i="10"/>
  <c r="R15" i="10" s="1"/>
  <c r="K15" i="10"/>
  <c r="O10" i="10"/>
  <c r="O19" i="10" s="1"/>
  <c r="H19" i="10"/>
  <c r="Q6" i="10"/>
  <c r="Q15" i="10" s="1"/>
  <c r="J15" i="10"/>
  <c r="O9" i="10"/>
  <c r="O18" i="10" s="1"/>
  <c r="H18" i="10"/>
  <c r="T6" i="10"/>
  <c r="T15" i="10" s="1"/>
  <c r="M15" i="10"/>
  <c r="P6" i="10"/>
  <c r="P15" i="10" s="1"/>
  <c r="I15" i="10"/>
  <c r="O8" i="10"/>
  <c r="O17" i="10" s="1"/>
  <c r="H17" i="10"/>
  <c r="M3" i="7"/>
  <c r="J3" i="7"/>
  <c r="G3" i="7"/>
  <c r="L56" i="8" l="1"/>
  <c r="M56" i="8" s="1"/>
  <c r="N56" i="8" s="1"/>
  <c r="L57" i="8"/>
  <c r="M57" i="8" s="1"/>
  <c r="L55" i="8"/>
  <c r="M55" i="8" s="1"/>
  <c r="H17" i="8" l="1"/>
  <c r="F28" i="2" l="1"/>
  <c r="G28" i="2"/>
  <c r="E28" i="2"/>
  <c r="L54" i="8" l="1"/>
  <c r="M54" i="8" s="1"/>
  <c r="N54" i="8" s="1"/>
  <c r="L61" i="8"/>
  <c r="M61" i="8" s="1"/>
  <c r="L60" i="8"/>
  <c r="M60" i="8" s="1"/>
  <c r="L53" i="8"/>
  <c r="M53" i="8" s="1"/>
  <c r="N53" i="8" s="1"/>
  <c r="L49" i="8"/>
  <c r="M49" i="8" s="1"/>
  <c r="N49" i="8" s="1"/>
  <c r="L50" i="8"/>
  <c r="M50" i="8" s="1"/>
  <c r="N50" i="8" s="1"/>
  <c r="K17" i="8"/>
  <c r="J17" i="8"/>
  <c r="L59" i="8"/>
  <c r="M59" i="8" s="1"/>
  <c r="L52" i="8"/>
  <c r="M52" i="8" s="1"/>
  <c r="N52" i="8" s="1"/>
  <c r="L48" i="8"/>
  <c r="M48" i="8" s="1"/>
  <c r="N48" i="8" s="1"/>
  <c r="L62" i="8"/>
  <c r="M62" i="8" s="1"/>
  <c r="L63" i="8"/>
  <c r="M63" i="8" s="1"/>
  <c r="L58" i="8"/>
  <c r="M58" i="8" s="1"/>
  <c r="L51" i="8"/>
  <c r="M51" i="8" s="1"/>
  <c r="N51" i="8" s="1"/>
  <c r="I17" i="8"/>
  <c r="H64" i="8"/>
  <c r="H65" i="8" l="1"/>
  <c r="J64" i="8"/>
  <c r="K64" i="8"/>
  <c r="L64" i="8"/>
  <c r="I64" i="8"/>
  <c r="M17" i="8"/>
  <c r="N17" i="8" s="1"/>
  <c r="H50" i="2" l="1"/>
  <c r="J65" i="8"/>
  <c r="L65" i="8"/>
  <c r="K65" i="8"/>
  <c r="I65" i="8"/>
  <c r="M64" i="8"/>
  <c r="H51" i="2" l="1"/>
  <c r="H54" i="2"/>
  <c r="H52" i="2"/>
  <c r="H53" i="2"/>
  <c r="N65" i="8"/>
  <c r="O54" i="7" l="1"/>
  <c r="L54" i="7"/>
  <c r="I54" i="7"/>
  <c r="I36" i="7"/>
  <c r="Q7" i="7"/>
  <c r="Q8" i="7"/>
  <c r="Q9" i="7"/>
  <c r="Q10" i="7"/>
  <c r="Q11" i="7"/>
  <c r="Q12" i="7"/>
  <c r="Q13" i="7"/>
  <c r="N12" i="7" l="1"/>
  <c r="K12" i="7"/>
  <c r="H12" i="7"/>
  <c r="I12" i="7" s="1"/>
  <c r="N8" i="7"/>
  <c r="O8" i="7" s="1"/>
  <c r="K8" i="7"/>
  <c r="L8" i="7" s="1"/>
  <c r="H8" i="7"/>
  <c r="K11" i="7"/>
  <c r="L11" i="7" s="1"/>
  <c r="N11" i="7"/>
  <c r="O11" i="7" s="1"/>
  <c r="H11" i="7"/>
  <c r="K7" i="7"/>
  <c r="L7" i="7" s="1"/>
  <c r="N7" i="7"/>
  <c r="O7" i="7" s="1"/>
  <c r="H7" i="7"/>
  <c r="I7" i="7" s="1"/>
  <c r="H10" i="7"/>
  <c r="I10" i="7" s="1"/>
  <c r="N10" i="7"/>
  <c r="K10" i="7"/>
  <c r="L10" i="7" s="1"/>
  <c r="N13" i="7"/>
  <c r="O13" i="7" s="1"/>
  <c r="H13" i="7"/>
  <c r="K13" i="7"/>
  <c r="N9" i="7"/>
  <c r="O9" i="7" s="1"/>
  <c r="H9" i="7"/>
  <c r="I9" i="7" s="1"/>
  <c r="K9" i="7"/>
  <c r="L9" i="7" s="1"/>
  <c r="L13" i="7"/>
  <c r="I13" i="7"/>
  <c r="O12" i="7"/>
  <c r="L12" i="7"/>
  <c r="I8" i="7"/>
  <c r="I11" i="7"/>
  <c r="O10" i="7"/>
  <c r="Q46" i="7"/>
  <c r="Q29" i="7"/>
  <c r="Q53" i="7"/>
  <c r="L53" i="7" s="1"/>
  <c r="Q49" i="7"/>
  <c r="Q45" i="7"/>
  <c r="Q41" i="7"/>
  <c r="Q37" i="7"/>
  <c r="Q32" i="7"/>
  <c r="Q28" i="7"/>
  <c r="Q24" i="7"/>
  <c r="Q20" i="7"/>
  <c r="Q16" i="7"/>
  <c r="Q42" i="7"/>
  <c r="Q21" i="7"/>
  <c r="Q52" i="7"/>
  <c r="Q48" i="7"/>
  <c r="Q44" i="7"/>
  <c r="Q40" i="7"/>
  <c r="Q35" i="7"/>
  <c r="Q31" i="7"/>
  <c r="Q27" i="7"/>
  <c r="Q23" i="7"/>
  <c r="Q19" i="7"/>
  <c r="Q15" i="7"/>
  <c r="Q50" i="7"/>
  <c r="L50" i="7" s="1"/>
  <c r="Q33" i="7"/>
  <c r="Q51" i="7"/>
  <c r="Q47" i="7"/>
  <c r="Q43" i="7"/>
  <c r="Q39" i="7"/>
  <c r="Q34" i="7"/>
  <c r="Q30" i="7"/>
  <c r="Q26" i="7"/>
  <c r="Q22" i="7"/>
  <c r="Q18" i="7"/>
  <c r="Q14" i="7"/>
  <c r="Q6" i="7"/>
  <c r="Q5" i="7"/>
  <c r="N5" i="7" s="1"/>
  <c r="O5" i="7" s="1"/>
  <c r="Q38" i="7"/>
  <c r="Q25" i="7"/>
  <c r="Q17" i="7"/>
  <c r="L36" i="7"/>
  <c r="O36" i="7"/>
  <c r="N47" i="7" l="1"/>
  <c r="O47" i="7" s="1"/>
  <c r="K47" i="7"/>
  <c r="L47" i="7" s="1"/>
  <c r="H47" i="7"/>
  <c r="I47" i="7" s="1"/>
  <c r="N34" i="7"/>
  <c r="O34" i="7" s="1"/>
  <c r="K34" i="7"/>
  <c r="L34" i="7" s="1"/>
  <c r="H34" i="7"/>
  <c r="I34" i="7" s="1"/>
  <c r="N19" i="7"/>
  <c r="O19" i="7" s="1"/>
  <c r="H19" i="7"/>
  <c r="I19" i="7" s="1"/>
  <c r="K19" i="7"/>
  <c r="L19" i="7" s="1"/>
  <c r="K35" i="7"/>
  <c r="L35" i="7" s="1"/>
  <c r="H35" i="7"/>
  <c r="I35" i="7" s="1"/>
  <c r="N35" i="7"/>
  <c r="O35" i="7" s="1"/>
  <c r="K37" i="7"/>
  <c r="L37" i="7" s="1"/>
  <c r="H37" i="7"/>
  <c r="I37" i="7" s="1"/>
  <c r="N37" i="7"/>
  <c r="O37" i="7" s="1"/>
  <c r="N17" i="7"/>
  <c r="O17" i="7" s="1"/>
  <c r="K17" i="7"/>
  <c r="L17" i="7" s="1"/>
  <c r="H17" i="7"/>
  <c r="I17" i="7" s="1"/>
  <c r="K5" i="7"/>
  <c r="L5" i="7" s="1"/>
  <c r="K22" i="7"/>
  <c r="L22" i="7" s="1"/>
  <c r="N22" i="7"/>
  <c r="O22" i="7" s="1"/>
  <c r="H22" i="7"/>
  <c r="I22" i="7" s="1"/>
  <c r="L39" i="7"/>
  <c r="N39" i="7"/>
  <c r="O39" i="7" s="1"/>
  <c r="H39" i="7"/>
  <c r="I39" i="7" s="1"/>
  <c r="K39" i="7"/>
  <c r="N33" i="7"/>
  <c r="O33" i="7" s="1"/>
  <c r="K33" i="7"/>
  <c r="L33" i="7" s="1"/>
  <c r="H33" i="7"/>
  <c r="N23" i="7"/>
  <c r="O23" i="7" s="1"/>
  <c r="K23" i="7"/>
  <c r="L23" i="7" s="1"/>
  <c r="H23" i="7"/>
  <c r="I23" i="7" s="1"/>
  <c r="N40" i="7"/>
  <c r="O40" i="7" s="1"/>
  <c r="K40" i="7"/>
  <c r="L40" i="7" s="1"/>
  <c r="H40" i="7"/>
  <c r="I40" i="7" s="1"/>
  <c r="N21" i="7"/>
  <c r="O21" i="7" s="1"/>
  <c r="K21" i="7"/>
  <c r="L21" i="7" s="1"/>
  <c r="H21" i="7"/>
  <c r="I21" i="7" s="1"/>
  <c r="H24" i="7"/>
  <c r="I24" i="7" s="1"/>
  <c r="K24" i="7"/>
  <c r="L24" i="7" s="1"/>
  <c r="N24" i="7"/>
  <c r="O24" i="7" s="1"/>
  <c r="N41" i="7"/>
  <c r="O41" i="7" s="1"/>
  <c r="H41" i="7"/>
  <c r="I41" i="7" s="1"/>
  <c r="K41" i="7"/>
  <c r="L41" i="7" s="1"/>
  <c r="K25" i="7"/>
  <c r="L25" i="7" s="1"/>
  <c r="H25" i="7"/>
  <c r="I25" i="7" s="1"/>
  <c r="N25" i="7"/>
  <c r="O25" i="7" s="1"/>
  <c r="K26" i="7"/>
  <c r="L26" i="7" s="1"/>
  <c r="H26" i="7"/>
  <c r="I26" i="7" s="1"/>
  <c r="N26" i="7"/>
  <c r="O26" i="7" s="1"/>
  <c r="N43" i="7"/>
  <c r="O43" i="7" s="1"/>
  <c r="H43" i="7"/>
  <c r="K43" i="7"/>
  <c r="L43" i="7" s="1"/>
  <c r="N27" i="7"/>
  <c r="O27" i="7" s="1"/>
  <c r="K27" i="7"/>
  <c r="L27" i="7" s="1"/>
  <c r="H27" i="7"/>
  <c r="I27" i="7" s="1"/>
  <c r="H44" i="7"/>
  <c r="K44" i="7"/>
  <c r="N44" i="7"/>
  <c r="O44" i="7" s="1"/>
  <c r="N42" i="7"/>
  <c r="O42" i="7" s="1"/>
  <c r="K42" i="7"/>
  <c r="L42" i="7" s="1"/>
  <c r="H42" i="7"/>
  <c r="I42" i="7" s="1"/>
  <c r="N28" i="7"/>
  <c r="O28" i="7" s="1"/>
  <c r="H28" i="7"/>
  <c r="I28" i="7" s="1"/>
  <c r="K28" i="7"/>
  <c r="L28" i="7" s="1"/>
  <c r="K45" i="7"/>
  <c r="L45" i="7" s="1"/>
  <c r="H45" i="7"/>
  <c r="I45" i="7" s="1"/>
  <c r="N45" i="7"/>
  <c r="O45" i="7" s="1"/>
  <c r="N46" i="7"/>
  <c r="O46" i="7" s="1"/>
  <c r="K46" i="7"/>
  <c r="L46" i="7" s="1"/>
  <c r="H46" i="7"/>
  <c r="I46" i="7" s="1"/>
  <c r="K14" i="7"/>
  <c r="L14" i="7" s="1"/>
  <c r="H14" i="7"/>
  <c r="I14" i="7" s="1"/>
  <c r="N14" i="7"/>
  <c r="O14" i="7" s="1"/>
  <c r="H30" i="7"/>
  <c r="I30" i="7" s="1"/>
  <c r="N30" i="7"/>
  <c r="O30" i="7" s="1"/>
  <c r="K30" i="7"/>
  <c r="L30" i="7" s="1"/>
  <c r="K31" i="7"/>
  <c r="L31" i="7" s="1"/>
  <c r="H31" i="7"/>
  <c r="I31" i="7" s="1"/>
  <c r="N31" i="7"/>
  <c r="O31" i="7" s="1"/>
  <c r="N16" i="7"/>
  <c r="O16" i="7" s="1"/>
  <c r="K16" i="7"/>
  <c r="L16" i="7" s="1"/>
  <c r="H16" i="7"/>
  <c r="I16" i="7" s="1"/>
  <c r="H15" i="7"/>
  <c r="I15" i="7" s="1"/>
  <c r="K15" i="7"/>
  <c r="L15" i="7" s="1"/>
  <c r="N15" i="7"/>
  <c r="O15" i="7" s="1"/>
  <c r="N20" i="7"/>
  <c r="O20" i="7" s="1"/>
  <c r="K20" i="7"/>
  <c r="L20" i="7" s="1"/>
  <c r="H20" i="7"/>
  <c r="I20" i="7" s="1"/>
  <c r="K38" i="7"/>
  <c r="L38" i="7" s="1"/>
  <c r="H38" i="7"/>
  <c r="I38" i="7" s="1"/>
  <c r="N38" i="7"/>
  <c r="O38" i="7" s="1"/>
  <c r="K6" i="7"/>
  <c r="L6" i="7" s="1"/>
  <c r="N6" i="7"/>
  <c r="O6" i="7" s="1"/>
  <c r="H6" i="7"/>
  <c r="I6" i="7" s="1"/>
  <c r="K32" i="7"/>
  <c r="L32" i="7" s="1"/>
  <c r="N32" i="7"/>
  <c r="O32" i="7" s="1"/>
  <c r="H32" i="7"/>
  <c r="I32" i="7" s="1"/>
  <c r="N18" i="7"/>
  <c r="O18" i="7" s="1"/>
  <c r="K18" i="7"/>
  <c r="L18" i="7" s="1"/>
  <c r="H18" i="7"/>
  <c r="I18" i="7" s="1"/>
  <c r="N29" i="7"/>
  <c r="O29" i="7" s="1"/>
  <c r="K29" i="7"/>
  <c r="L29" i="7" s="1"/>
  <c r="H29" i="7"/>
  <c r="I29" i="7" s="1"/>
  <c r="I43" i="7"/>
  <c r="O51" i="7"/>
  <c r="I44" i="7"/>
  <c r="H5" i="7"/>
  <c r="I5" i="7" s="1"/>
  <c r="I33" i="7"/>
  <c r="I49" i="7"/>
  <c r="I53" i="7"/>
  <c r="O50" i="7"/>
  <c r="O49" i="7"/>
  <c r="O53" i="7"/>
  <c r="L49" i="7"/>
  <c r="O52" i="7"/>
  <c r="L52" i="7"/>
  <c r="I52" i="7"/>
  <c r="L44" i="7"/>
  <c r="L51" i="7"/>
  <c r="I50" i="7"/>
  <c r="I51" i="7"/>
  <c r="L48" i="7"/>
  <c r="I48" i="7"/>
  <c r="O48" i="7"/>
  <c r="E18" i="2"/>
  <c r="E19" i="2"/>
  <c r="E20" i="2"/>
  <c r="O56" i="7" l="1"/>
  <c r="G25" i="2" s="1"/>
  <c r="I56" i="7"/>
  <c r="E25" i="2" s="1"/>
  <c r="L56" i="7"/>
  <c r="F25" i="2" s="1"/>
  <c r="E57" i="2"/>
  <c r="E58" i="2"/>
  <c r="G39" i="2" l="1"/>
  <c r="F39" i="2"/>
  <c r="E39" i="2"/>
  <c r="G19" i="2"/>
  <c r="G18" i="2"/>
  <c r="F18" i="2"/>
  <c r="F19" i="2"/>
  <c r="F20" i="2"/>
  <c r="G20" i="2"/>
  <c r="F17" i="2"/>
  <c r="G17" i="2"/>
  <c r="E17" i="2"/>
  <c r="F46" i="2" l="1"/>
  <c r="G46" i="2"/>
  <c r="G47" i="2" s="1"/>
  <c r="G71" i="2" s="1"/>
  <c r="G72" i="2" s="1"/>
  <c r="F58" i="2"/>
  <c r="F57" i="2"/>
  <c r="G58" i="2"/>
  <c r="G57" i="2"/>
  <c r="G23" i="2"/>
  <c r="F23" i="2"/>
  <c r="E23" i="2"/>
  <c r="E46" i="2"/>
  <c r="E47" i="2" s="1"/>
  <c r="E71" i="2" s="1"/>
  <c r="E72" i="2" s="1"/>
  <c r="F47" i="2" l="1"/>
  <c r="G78" i="2"/>
  <c r="E78" i="2"/>
  <c r="F84" i="2"/>
  <c r="G84" i="2"/>
  <c r="G85" i="2" s="1"/>
  <c r="E84" i="2"/>
  <c r="E85" i="2" s="1"/>
  <c r="G60" i="2"/>
  <c r="G63" i="2" s="1"/>
  <c r="F60" i="2"/>
  <c r="F63" i="2" s="1"/>
  <c r="E60" i="2"/>
  <c r="E63" i="2" s="1"/>
  <c r="F71" i="2" l="1"/>
  <c r="F72" i="2" s="1"/>
  <c r="G73" i="2"/>
  <c r="G74" i="2" s="1"/>
  <c r="G94" i="2"/>
  <c r="G65" i="2"/>
  <c r="G66" i="2" s="1"/>
  <c r="G67" i="2" s="1"/>
  <c r="E73" i="2" l="1"/>
  <c r="E74" i="2" s="1"/>
  <c r="F85" i="2"/>
  <c r="F94" i="2"/>
  <c r="F65" i="2"/>
  <c r="F78" i="2"/>
  <c r="E86" i="2"/>
  <c r="E79" i="2"/>
  <c r="G86" i="2"/>
  <c r="G79" i="2"/>
  <c r="G87" i="2"/>
  <c r="G80" i="2"/>
  <c r="E94" i="2"/>
  <c r="E65" i="2"/>
  <c r="E66" i="2" s="1"/>
  <c r="G68" i="2"/>
  <c r="F66" i="2" l="1"/>
  <c r="F68" i="2" s="1"/>
  <c r="B28" i="10"/>
  <c r="B30" i="10"/>
  <c r="B32" i="10"/>
  <c r="E29" i="10"/>
  <c r="E31" i="10"/>
  <c r="C28" i="10"/>
  <c r="C30" i="10"/>
  <c r="C32" i="10"/>
  <c r="F29" i="10"/>
  <c r="F31" i="10"/>
  <c r="B29" i="10"/>
  <c r="B31" i="10"/>
  <c r="E28" i="10"/>
  <c r="E30" i="10"/>
  <c r="E32" i="10"/>
  <c r="C29" i="10"/>
  <c r="C31" i="10"/>
  <c r="F28" i="10"/>
  <c r="F30" i="10"/>
  <c r="F32" i="10"/>
  <c r="D29" i="10"/>
  <c r="D31" i="10"/>
  <c r="D28" i="10"/>
  <c r="D32" i="10"/>
  <c r="D30" i="10"/>
  <c r="D39" i="10" s="1"/>
  <c r="B8" i="10"/>
  <c r="B10" i="10"/>
  <c r="D9" i="10"/>
  <c r="D18" i="10" s="1"/>
  <c r="B7" i="10"/>
  <c r="D7" i="10"/>
  <c r="F8" i="10"/>
  <c r="F9" i="10"/>
  <c r="F18" i="10" s="1"/>
  <c r="E7" i="10"/>
  <c r="F7" i="10"/>
  <c r="B9" i="10"/>
  <c r="C7" i="10"/>
  <c r="C16" i="10" s="1"/>
  <c r="D10" i="10"/>
  <c r="E8" i="10"/>
  <c r="E9" i="10"/>
  <c r="F11" i="10"/>
  <c r="F20" i="10" s="1"/>
  <c r="B11" i="10"/>
  <c r="C9" i="10"/>
  <c r="C8" i="10"/>
  <c r="D11" i="10"/>
  <c r="D20" i="10" s="1"/>
  <c r="E11" i="10"/>
  <c r="D8" i="10"/>
  <c r="E10" i="10"/>
  <c r="C11" i="10"/>
  <c r="C20" i="10" s="1"/>
  <c r="C10" i="10"/>
  <c r="F10" i="10"/>
  <c r="E87" i="2"/>
  <c r="E80" i="2"/>
  <c r="G75" i="2"/>
  <c r="G88" i="2"/>
  <c r="G81" i="2"/>
  <c r="E68" i="2"/>
  <c r="E67" i="2"/>
  <c r="C19" i="10" l="1"/>
  <c r="E20" i="10"/>
  <c r="B20" i="10"/>
  <c r="D19" i="10"/>
  <c r="E16" i="10"/>
  <c r="B16" i="10"/>
  <c r="F73" i="2"/>
  <c r="F74" i="2" s="1"/>
  <c r="E19" i="10"/>
  <c r="C17" i="10"/>
  <c r="E18" i="10"/>
  <c r="B18" i="10"/>
  <c r="F17" i="10"/>
  <c r="B19" i="10"/>
  <c r="D37" i="10"/>
  <c r="F39" i="10"/>
  <c r="E41" i="10"/>
  <c r="F19" i="10"/>
  <c r="D17" i="10"/>
  <c r="C18" i="10"/>
  <c r="E17" i="10"/>
  <c r="F16" i="10"/>
  <c r="D16" i="10"/>
  <c r="B17" i="10"/>
  <c r="F67" i="2"/>
  <c r="C39" i="10"/>
  <c r="B38" i="10"/>
  <c r="D40" i="10"/>
  <c r="F37" i="10"/>
  <c r="E39" i="10"/>
  <c r="F40" i="10"/>
  <c r="C37" i="10"/>
  <c r="B39" i="10"/>
  <c r="B41" i="10"/>
  <c r="D38" i="10"/>
  <c r="C40" i="10"/>
  <c r="E37" i="10"/>
  <c r="F38" i="10"/>
  <c r="E40" i="10"/>
  <c r="B37" i="10"/>
  <c r="D41" i="10"/>
  <c r="F41" i="10"/>
  <c r="C38" i="10"/>
  <c r="B40" i="10"/>
  <c r="C41" i="10"/>
  <c r="E38" i="10"/>
  <c r="R28" i="10"/>
  <c r="K28" i="10"/>
  <c r="T30" i="10"/>
  <c r="M30" i="10"/>
  <c r="L32" i="10"/>
  <c r="S32" i="10"/>
  <c r="P29" i="10"/>
  <c r="I29" i="10"/>
  <c r="Q30" i="10"/>
  <c r="J30" i="10"/>
  <c r="P32" i="10"/>
  <c r="I32" i="10"/>
  <c r="R31" i="10"/>
  <c r="K31" i="10"/>
  <c r="T28" i="10"/>
  <c r="M28" i="10"/>
  <c r="L30" i="10"/>
  <c r="S30" i="10"/>
  <c r="T31" i="10"/>
  <c r="M31" i="10"/>
  <c r="Q28" i="10"/>
  <c r="J28" i="10"/>
  <c r="P30" i="10"/>
  <c r="I30" i="10"/>
  <c r="K30" i="10"/>
  <c r="K39" i="10" s="1"/>
  <c r="R30" i="10"/>
  <c r="R39" i="10" s="1"/>
  <c r="K29" i="10"/>
  <c r="R29" i="10"/>
  <c r="J31" i="10"/>
  <c r="Q31" i="10"/>
  <c r="L28" i="10"/>
  <c r="S28" i="10"/>
  <c r="T29" i="10"/>
  <c r="M29" i="10"/>
  <c r="S31" i="10"/>
  <c r="L31" i="10"/>
  <c r="I28" i="10"/>
  <c r="I37" i="10" s="1"/>
  <c r="P28" i="10"/>
  <c r="K32" i="10"/>
  <c r="R32" i="10"/>
  <c r="T32" i="10"/>
  <c r="M32" i="10"/>
  <c r="J29" i="10"/>
  <c r="Q29" i="10"/>
  <c r="P31" i="10"/>
  <c r="I31" i="10"/>
  <c r="Q32" i="10"/>
  <c r="J32" i="10"/>
  <c r="S29" i="10"/>
  <c r="L29" i="10"/>
  <c r="R8" i="10"/>
  <c r="K8" i="10"/>
  <c r="S8" i="10"/>
  <c r="L8" i="10"/>
  <c r="K7" i="10"/>
  <c r="R7" i="10"/>
  <c r="S11" i="10"/>
  <c r="L11" i="10"/>
  <c r="K10" i="10"/>
  <c r="R10" i="10"/>
  <c r="P7" i="10"/>
  <c r="I7" i="10"/>
  <c r="K11" i="10"/>
  <c r="R11" i="10"/>
  <c r="M11" i="10"/>
  <c r="T11" i="10"/>
  <c r="T9" i="10"/>
  <c r="M9" i="10"/>
  <c r="K9" i="10"/>
  <c r="K18" i="10" s="1"/>
  <c r="R9" i="10"/>
  <c r="R18" i="10" s="1"/>
  <c r="L10" i="10"/>
  <c r="S10" i="10"/>
  <c r="Q8" i="10"/>
  <c r="J8" i="10"/>
  <c r="S9" i="10"/>
  <c r="L9" i="10"/>
  <c r="P9" i="10"/>
  <c r="I9" i="10"/>
  <c r="M8" i="10"/>
  <c r="T8" i="10"/>
  <c r="I10" i="10"/>
  <c r="I19" i="10" s="1"/>
  <c r="P10" i="10"/>
  <c r="M10" i="10"/>
  <c r="T10" i="10"/>
  <c r="Q9" i="10"/>
  <c r="J9" i="10"/>
  <c r="T7" i="10"/>
  <c r="M7" i="10"/>
  <c r="I8" i="10"/>
  <c r="I17" i="10" s="1"/>
  <c r="P8" i="10"/>
  <c r="Q10" i="10"/>
  <c r="J10" i="10"/>
  <c r="P11" i="10"/>
  <c r="I11" i="10"/>
  <c r="S7" i="10"/>
  <c r="L7" i="10"/>
  <c r="Q11" i="10"/>
  <c r="J11" i="10"/>
  <c r="Q7" i="10"/>
  <c r="J7" i="10"/>
  <c r="F86" i="2"/>
  <c r="F79" i="2"/>
  <c r="G89" i="2"/>
  <c r="G82" i="2"/>
  <c r="E75" i="2"/>
  <c r="E88" i="2"/>
  <c r="E81" i="2"/>
  <c r="J40" i="10" l="1"/>
  <c r="P17" i="10"/>
  <c r="P19" i="10"/>
  <c r="P37" i="10"/>
  <c r="Q40" i="10"/>
  <c r="J20" i="10"/>
  <c r="I20" i="10"/>
  <c r="J18" i="10"/>
  <c r="L38" i="10"/>
  <c r="I40" i="10"/>
  <c r="M41" i="10"/>
  <c r="M38" i="10"/>
  <c r="M19" i="10"/>
  <c r="M17" i="10"/>
  <c r="L19" i="10"/>
  <c r="J38" i="10"/>
  <c r="K41" i="10"/>
  <c r="L37" i="10"/>
  <c r="J37" i="10"/>
  <c r="K40" i="10"/>
  <c r="J39" i="10"/>
  <c r="K37" i="10"/>
  <c r="K20" i="10"/>
  <c r="K19" i="10"/>
  <c r="K16" i="10"/>
  <c r="K38" i="10"/>
  <c r="J16" i="10"/>
  <c r="L16" i="10"/>
  <c r="J19" i="10"/>
  <c r="M16" i="10"/>
  <c r="L18" i="10"/>
  <c r="M18" i="10"/>
  <c r="J41" i="10"/>
  <c r="L40" i="10"/>
  <c r="I39" i="10"/>
  <c r="Q16" i="10"/>
  <c r="S16" i="10"/>
  <c r="Q19" i="10"/>
  <c r="T16" i="10"/>
  <c r="S18" i="10"/>
  <c r="T18" i="10"/>
  <c r="R17" i="10"/>
  <c r="Q41" i="10"/>
  <c r="S40" i="10"/>
  <c r="P39" i="10"/>
  <c r="T40" i="10"/>
  <c r="T37" i="10"/>
  <c r="P41" i="10"/>
  <c r="P38" i="10"/>
  <c r="T39" i="10"/>
  <c r="T19" i="10"/>
  <c r="T17" i="10"/>
  <c r="S19" i="10"/>
  <c r="R20" i="10"/>
  <c r="R19" i="10"/>
  <c r="R16" i="10"/>
  <c r="K17" i="10"/>
  <c r="Q38" i="10"/>
  <c r="R41" i="10"/>
  <c r="S37" i="10"/>
  <c r="R38" i="10"/>
  <c r="M40" i="10"/>
  <c r="M37" i="10"/>
  <c r="I41" i="10"/>
  <c r="I38" i="10"/>
  <c r="M39" i="10"/>
  <c r="S39" i="10"/>
  <c r="S41" i="10"/>
  <c r="Q20" i="10"/>
  <c r="P20" i="10"/>
  <c r="Q18" i="10"/>
  <c r="P18" i="10"/>
  <c r="Q17" i="10"/>
  <c r="S38" i="10"/>
  <c r="P40" i="10"/>
  <c r="T41" i="10"/>
  <c r="T38" i="10"/>
  <c r="Q37" i="10"/>
  <c r="L39" i="10"/>
  <c r="R40" i="10"/>
  <c r="Q39" i="10"/>
  <c r="L41" i="10"/>
  <c r="R37" i="10"/>
  <c r="I18" i="10"/>
  <c r="J17" i="10"/>
  <c r="T20" i="10"/>
  <c r="I16" i="10"/>
  <c r="L20" i="10"/>
  <c r="L17" i="10"/>
  <c r="M20" i="10"/>
  <c r="P16" i="10"/>
  <c r="S20" i="10"/>
  <c r="S17" i="10"/>
  <c r="F80" i="2"/>
  <c r="F87" i="2"/>
  <c r="E89" i="2"/>
  <c r="E82" i="2"/>
  <c r="G92" i="2"/>
  <c r="G93" i="2"/>
  <c r="F88" i="2" l="1"/>
  <c r="F81" i="2"/>
  <c r="F75" i="2"/>
  <c r="E92" i="2"/>
  <c r="E93" i="2"/>
  <c r="F82" i="2" l="1"/>
  <c r="F89" i="2"/>
  <c r="F93" i="2" l="1"/>
  <c r="F92" i="2"/>
</calcChain>
</file>

<file path=xl/comments1.xml><?xml version="1.0" encoding="utf-8"?>
<comments xmlns="http://schemas.openxmlformats.org/spreadsheetml/2006/main">
  <authors>
    <author>kevin bernhardt</author>
    <author>Kevin J Bernhardt</author>
  </authors>
  <commentList>
    <comment ref="D25" authorId="0" shapeId="0">
      <text>
        <r>
          <rPr>
            <b/>
            <sz val="9"/>
            <color indexed="81"/>
            <rFont val="Tahoma"/>
            <family val="2"/>
          </rPr>
          <t>The values in this row are not part of the variable costs calculation, they are for information ONLY.  The actual feed costs for the budget must be entered in row 26.  The values in the row are from the "DM Feed Costs" tab.</t>
        </r>
      </text>
    </comment>
    <comment ref="D26" authorId="1" shapeId="0">
      <text>
        <r>
          <rPr>
            <b/>
            <sz val="9"/>
            <color indexed="81"/>
            <rFont val="Tahoma"/>
            <family val="2"/>
          </rPr>
          <t>The values in this row are not part of the variable costs calculation, they are for information ONLY.  The actual feed costs for the budget must be entered in row 26.  The values in the row are from the "As Fed Feed Costs" tab.</t>
        </r>
      </text>
    </comment>
    <comment ref="C57" authorId="0" shapeId="0">
      <text>
        <r>
          <rPr>
            <b/>
            <sz val="9"/>
            <color indexed="81"/>
            <rFont val="Tahoma"/>
            <family val="2"/>
          </rPr>
          <t>Percent of the average of replacement heifer and cull cow prices.  Method used in "2018 Dairy Cow Budget - Large Breed," The Ohio State University Extension, 5/25/2018.</t>
        </r>
      </text>
    </comment>
    <comment ref="C58" authorId="0" shapeId="0">
      <text>
        <r>
          <rPr>
            <b/>
            <sz val="9"/>
            <color indexed="81"/>
            <rFont val="Tahoma"/>
            <family val="2"/>
          </rPr>
          <t>Percent of the average of replacement heifer and cull cow prices.  Method used in "2018 Dairy Cow Budget - Large Breed," The Ohio State University Extension, 5/25/2018.</t>
        </r>
      </text>
    </comment>
    <comment ref="C72" authorId="1" shapeId="0">
      <text>
        <r>
          <rPr>
            <b/>
            <sz val="9"/>
            <color indexed="81"/>
            <rFont val="Tahoma"/>
            <family val="2"/>
          </rPr>
          <t>Including operating
 interest and labor.</t>
        </r>
      </text>
    </comment>
    <comment ref="C79" authorId="1" shapeId="0">
      <text>
        <r>
          <rPr>
            <b/>
            <sz val="9"/>
            <color indexed="81"/>
            <rFont val="Tahoma"/>
            <family val="2"/>
          </rPr>
          <t>Including operating
 interest and labor.</t>
        </r>
      </text>
    </comment>
    <comment ref="B84" authorId="1" shapeId="0">
      <text>
        <r>
          <rPr>
            <sz val="9"/>
            <color indexed="81"/>
            <rFont val="Tahoma"/>
            <family val="2"/>
          </rPr>
          <t>If costs are included for non-dairy enterprises such as cash crops and/or other livestock enterprises then the costs per cow or cwt may be overstated. Hundredweight Equivalent is an adjustment made to counter the effect of non-dairy income and expenses.  It is a statement of how many hundredweights would have to be produced to get the same income if there was no other sources of income.  Using the CWTEQ as the denominator may give a more accurate portrayal of "true" costs of production for just the dairy.</t>
        </r>
      </text>
    </comment>
    <comment ref="C86" authorId="1" shapeId="0">
      <text>
        <r>
          <rPr>
            <b/>
            <sz val="9"/>
            <color indexed="81"/>
            <rFont val="Tahoma"/>
            <family val="2"/>
          </rPr>
          <t>Including operating
 interest and labor.</t>
        </r>
      </text>
    </comment>
    <comment ref="C94" authorId="1" shapeId="0">
      <text>
        <r>
          <rPr>
            <sz val="9"/>
            <color indexed="81"/>
            <rFont val="Tahoma"/>
            <family val="2"/>
          </rPr>
          <t>Residual claimant assumes that non-dairy income equals non-dairy expenses.  So, by subtracting non-dairy income from total expenses it gives a more accurate portrayal of costs of production if the assumption is close to true.</t>
        </r>
      </text>
    </comment>
  </commentList>
</comments>
</file>

<file path=xl/comments2.xml><?xml version="1.0" encoding="utf-8"?>
<comments xmlns="http://schemas.openxmlformats.org/spreadsheetml/2006/main">
  <authors>
    <author>kevin bernhardt</author>
    <author>Kevin J Bernhardt</author>
  </authors>
  <commentList>
    <comment ref="C57" authorId="0" shapeId="0">
      <text>
        <r>
          <rPr>
            <b/>
            <sz val="9"/>
            <color indexed="81"/>
            <rFont val="Tahoma"/>
            <family val="2"/>
          </rPr>
          <t>Percent of the average of replacement heifer and cull cow prices.  Method used in "2018 Dairy Cow Budget - Large Breed," The Ohio State University Extension, 5/25/2018.</t>
        </r>
      </text>
    </comment>
    <comment ref="C58" authorId="0" shapeId="0">
      <text>
        <r>
          <rPr>
            <b/>
            <sz val="9"/>
            <color indexed="81"/>
            <rFont val="Tahoma"/>
            <family val="2"/>
          </rPr>
          <t>Percent of the average of replacement heifer and cull cow prices.  Method used in "2018 Dairy Cow Budget - Large Breed," The Ohio State University Extension, 5/25/2018.</t>
        </r>
      </text>
    </comment>
    <comment ref="C72" authorId="1" shapeId="0">
      <text>
        <r>
          <rPr>
            <b/>
            <sz val="9"/>
            <color indexed="81"/>
            <rFont val="Tahoma"/>
            <family val="2"/>
          </rPr>
          <t>Including operating
 interest and labor.</t>
        </r>
      </text>
    </comment>
    <comment ref="C79" authorId="1" shapeId="0">
      <text>
        <r>
          <rPr>
            <b/>
            <sz val="9"/>
            <color indexed="81"/>
            <rFont val="Tahoma"/>
            <family val="2"/>
          </rPr>
          <t>Including operating
 interest and labor.</t>
        </r>
      </text>
    </comment>
    <comment ref="B84" authorId="1" shapeId="0">
      <text>
        <r>
          <rPr>
            <sz val="9"/>
            <color indexed="81"/>
            <rFont val="Tahoma"/>
            <family val="2"/>
          </rPr>
          <t>If costs are included for non-dairy enterprises such as cash crops and/or other livestock enterprises then the costs per cow or cwt may be overstated. Hundredweight Equivalent is an adjustment made to counter the effect of non-dairy income and expenses.  It is a statement of how many hundredweights would have to be produced to get the same income if there was no other sources of income.  Using the CWTEQ as the denominator may give a more accurate portrayal of "true" costs of production for just the dairy.</t>
        </r>
      </text>
    </comment>
    <comment ref="C86" authorId="1" shapeId="0">
      <text>
        <r>
          <rPr>
            <b/>
            <sz val="9"/>
            <color indexed="81"/>
            <rFont val="Tahoma"/>
            <family val="2"/>
          </rPr>
          <t>Including operating
 interest and labor.</t>
        </r>
      </text>
    </comment>
    <comment ref="C94" authorId="1" shapeId="0">
      <text>
        <r>
          <rPr>
            <sz val="9"/>
            <color indexed="81"/>
            <rFont val="Tahoma"/>
            <family val="2"/>
          </rPr>
          <t>Residual claimant assumes that non-dairy income equals non-dairy expenses.  So, by subtracting non-dairy income from total expenses it gives a more accurate portrayal of costs of production if the assumption is close to true.</t>
        </r>
      </text>
    </comment>
  </commentList>
</comments>
</file>

<file path=xl/comments3.xml><?xml version="1.0" encoding="utf-8"?>
<comments xmlns="http://schemas.openxmlformats.org/spreadsheetml/2006/main">
  <authors>
    <author>kevin bernhardt</author>
    <author>Kevin J Bernhardt</author>
  </authors>
  <commentList>
    <comment ref="C57" authorId="0" shapeId="0">
      <text>
        <r>
          <rPr>
            <b/>
            <sz val="9"/>
            <color indexed="81"/>
            <rFont val="Tahoma"/>
            <family val="2"/>
          </rPr>
          <t>Percent of the average of replacement heifer and cull cow prices.  Method used in "2018 Dairy Cow Budget - Large Breed," The Ohio State University Extension, 5/25/2018.</t>
        </r>
      </text>
    </comment>
    <comment ref="C58" authorId="0" shapeId="0">
      <text>
        <r>
          <rPr>
            <b/>
            <sz val="9"/>
            <color indexed="81"/>
            <rFont val="Tahoma"/>
            <family val="2"/>
          </rPr>
          <t>Percent of the average of replacement heifer and cull cow prices.  Method used in "2018 Dairy Cow Budget - Large Breed," The Ohio State University Extension, 5/25/2018.</t>
        </r>
      </text>
    </comment>
    <comment ref="C72" authorId="1" shapeId="0">
      <text>
        <r>
          <rPr>
            <b/>
            <sz val="9"/>
            <color indexed="81"/>
            <rFont val="Tahoma"/>
            <family val="2"/>
          </rPr>
          <t>Including operating
 interest and labor.</t>
        </r>
      </text>
    </comment>
    <comment ref="C79" authorId="1" shapeId="0">
      <text>
        <r>
          <rPr>
            <b/>
            <sz val="9"/>
            <color indexed="81"/>
            <rFont val="Tahoma"/>
            <family val="2"/>
          </rPr>
          <t>Including operating
 interest and labor.</t>
        </r>
      </text>
    </comment>
    <comment ref="B84" authorId="1" shapeId="0">
      <text>
        <r>
          <rPr>
            <sz val="9"/>
            <color indexed="81"/>
            <rFont val="Tahoma"/>
            <family val="2"/>
          </rPr>
          <t>If costs are included for non-dairy enterprises such as cash crops and/or other livestock enterprises then the costs per cow or cwt may be overstated. Hundredweight Equivalent is an adjustment made to counter the effect of non-dairy income and expenses.  It is a statement of how many hundredweights would have to be produced to get the same income if there was no other sources of income.  Using the CWTEQ as the denominator may give a more accurate portrayal of "true" costs of production for just the dairy.</t>
        </r>
      </text>
    </comment>
    <comment ref="C86" authorId="1" shapeId="0">
      <text>
        <r>
          <rPr>
            <b/>
            <sz val="9"/>
            <color indexed="81"/>
            <rFont val="Tahoma"/>
            <family val="2"/>
          </rPr>
          <t>Including operating
 interest and labor.</t>
        </r>
      </text>
    </comment>
    <comment ref="C94" authorId="1" shapeId="0">
      <text>
        <r>
          <rPr>
            <sz val="9"/>
            <color indexed="81"/>
            <rFont val="Tahoma"/>
            <family val="2"/>
          </rPr>
          <t>Residual claimant assumes that non-dairy income equals non-dairy expenses.  So, by subtracting non-dairy income from total expenses it gives a more accurate portrayal of costs of production if the assumption is close to true.</t>
        </r>
      </text>
    </comment>
  </commentList>
</comments>
</file>

<file path=xl/sharedStrings.xml><?xml version="1.0" encoding="utf-8"?>
<sst xmlns="http://schemas.openxmlformats.org/spreadsheetml/2006/main" count="673" uniqueCount="254">
  <si>
    <t>Milk Sales</t>
  </si>
  <si>
    <t>TOTAL INCOME</t>
  </si>
  <si>
    <t>Breeding</t>
  </si>
  <si>
    <t>Livestock supplies</t>
  </si>
  <si>
    <t>Fuel and Oil</t>
  </si>
  <si>
    <t>Repairs</t>
  </si>
  <si>
    <t>TOTAL VC</t>
  </si>
  <si>
    <t>Utilities</t>
  </si>
  <si>
    <t>TOTAL FC</t>
  </si>
  <si>
    <t>Other</t>
  </si>
  <si>
    <t>Milk Price</t>
  </si>
  <si>
    <t>Per Cow</t>
  </si>
  <si>
    <t>Veterinary &amp; medicine</t>
  </si>
  <si>
    <t>Milk Testing &amp; Registration</t>
  </si>
  <si>
    <t>Bedding</t>
  </si>
  <si>
    <t>Management charge</t>
  </si>
  <si>
    <t>Labor hours per cow</t>
  </si>
  <si>
    <t>COSTS OF PRODUCTION PER COW</t>
  </si>
  <si>
    <t>NET RETURN PER CWT</t>
  </si>
  <si>
    <t>COSTS OF PRODUCTION PER CWT</t>
  </si>
  <si>
    <r>
      <t>Cull Cow,</t>
    </r>
    <r>
      <rPr>
        <sz val="11"/>
        <color rgb="FFC00000"/>
        <rFont val="Calibri"/>
        <family val="2"/>
        <scheme val="minor"/>
      </rPr>
      <t xml:space="preserve"> lbs per cow</t>
    </r>
  </si>
  <si>
    <t>TOTAL HERD RETURN</t>
  </si>
  <si>
    <t>Custom hire</t>
  </si>
  <si>
    <t>Car, truck, and freight expenses</t>
  </si>
  <si>
    <t>Rent/Lease</t>
  </si>
  <si>
    <t>CWTEQ</t>
  </si>
  <si>
    <t>CWT</t>
  </si>
  <si>
    <t>NET RETURN PER COW UNIT</t>
  </si>
  <si>
    <t>TOTAL COSTS OF PRODUCTION Per Cow Unit</t>
  </si>
  <si>
    <t>Annual Production, lbs per Cow</t>
  </si>
  <si>
    <t>Ingredient</t>
  </si>
  <si>
    <t>DM %</t>
  </si>
  <si>
    <t>Distillers Dried Grains</t>
  </si>
  <si>
    <t>ton</t>
  </si>
  <si>
    <t>Hominy</t>
  </si>
  <si>
    <t>Corn Silage</t>
  </si>
  <si>
    <t>Shelled Corn</t>
  </si>
  <si>
    <t>Wheat Middlings</t>
  </si>
  <si>
    <t>Wheat</t>
  </si>
  <si>
    <t>Soy Hulls</t>
  </si>
  <si>
    <t>Molasses</t>
  </si>
  <si>
    <t>Corn Gluten Feed</t>
  </si>
  <si>
    <t>Corn Gluten Meal</t>
  </si>
  <si>
    <t>Cottonseed Meal</t>
  </si>
  <si>
    <t>Beet Pulp</t>
  </si>
  <si>
    <t>Oats</t>
  </si>
  <si>
    <t>Whole Cottonseed</t>
  </si>
  <si>
    <t>Poor Quality Hay</t>
  </si>
  <si>
    <t>Linseed Meal</t>
  </si>
  <si>
    <t>Blood Meal</t>
  </si>
  <si>
    <t>Soybeans, raw</t>
  </si>
  <si>
    <t>Canola Meal, solvent</t>
  </si>
  <si>
    <t>Soybean Meal 48%</t>
  </si>
  <si>
    <t>Barley</t>
  </si>
  <si>
    <t>cwt</t>
  </si>
  <si>
    <t>Soybean Meal 44%</t>
  </si>
  <si>
    <t>Sunflower Meal</t>
  </si>
  <si>
    <t>Good Quality Hay</t>
  </si>
  <si>
    <t>Tallow</t>
  </si>
  <si>
    <t>Soybean Meal, expeller</t>
  </si>
  <si>
    <t>Soybeans, heated</t>
  </si>
  <si>
    <t>Earlage/Snaplage</t>
  </si>
  <si>
    <t>High-Moisture Corn</t>
  </si>
  <si>
    <t>Urea</t>
  </si>
  <si>
    <t>Straw</t>
  </si>
  <si>
    <t>Canola Meal, expeller</t>
  </si>
  <si>
    <t>Hi-Pro Distillers</t>
  </si>
  <si>
    <t>Wet Distillers</t>
  </si>
  <si>
    <t>Brewers Dried Grains</t>
  </si>
  <si>
    <t>Wet Brewers</t>
  </si>
  <si>
    <t>Malt Sprouts</t>
  </si>
  <si>
    <t>Wheat Bran</t>
  </si>
  <si>
    <t>Corn Stover</t>
  </si>
  <si>
    <t>Whey</t>
  </si>
  <si>
    <r>
      <rPr>
        <vertAlign val="superscript"/>
        <sz val="11"/>
        <color indexed="8"/>
        <rFont val="Calibri"/>
        <family val="2"/>
      </rPr>
      <t>1</t>
    </r>
    <r>
      <rPr>
        <sz val="11"/>
        <color theme="1"/>
        <rFont val="Calibri"/>
        <family val="2"/>
        <scheme val="minor"/>
      </rPr>
      <t xml:space="preserve">Analysis performed using UW-Madison FeedVal v6.0: </t>
    </r>
  </si>
  <si>
    <t>including feed ingredients displayed in top part of  the table, 4 nutrients: RUP, RDP, NEL, and peNDF; and</t>
  </si>
  <si>
    <t>using general wholesale FOB Midwest input prices. These results might change substantially depending on:</t>
  </si>
  <si>
    <t>local input prices, nutrients, and feed ingredients used for price formation. For more in-depth analyses</t>
  </si>
  <si>
    <t>please use the FeedVal v6.0 decision support tool and local input prices.</t>
  </si>
  <si>
    <t>Feed additives</t>
  </si>
  <si>
    <t>Mineral/vitamins</t>
  </si>
  <si>
    <t>lb</t>
  </si>
  <si>
    <t>Milk sold per cow per year --&gt;</t>
  </si>
  <si>
    <t>bu</t>
  </si>
  <si>
    <t>lbs/
Unit</t>
  </si>
  <si>
    <t>Total</t>
  </si>
  <si>
    <t>Age of machine in years</t>
  </si>
  <si>
    <t>Tractor 80-149 hp</t>
  </si>
  <si>
    <t>Tractor 150+ hp</t>
  </si>
  <si>
    <t>Combine</t>
  </si>
  <si>
    <t>Baler</t>
  </si>
  <si>
    <t>Tillage</t>
  </si>
  <si>
    <t>Planter</t>
  </si>
  <si>
    <t>Assumed hours of annual use</t>
  </si>
  <si>
    <t xml:space="preserve"> --</t>
  </si>
  <si>
    <t xml:space="preserve"> -- </t>
  </si>
  <si>
    <r>
      <t xml:space="preserve">Table 22.1 reprinted from </t>
    </r>
    <r>
      <rPr>
        <u/>
        <sz val="11"/>
        <color theme="1"/>
        <rFont val="Calibri"/>
        <family val="2"/>
        <scheme val="minor"/>
      </rPr>
      <t>Farm Management</t>
    </r>
    <r>
      <rPr>
        <sz val="11"/>
        <color theme="1"/>
        <rFont val="Calibri"/>
        <family val="2"/>
        <scheme val="minor"/>
      </rPr>
      <t>, 8th ed, 2016</t>
    </r>
  </si>
  <si>
    <t>Original source: Based on ASABE Standards 2013. American Society of Agricultural and Biological Engineers, St Joseph, MI, 2013.</t>
  </si>
  <si>
    <t>Estimated Salvage Value as a Percentage of the New List Price for a Similar Machine</t>
  </si>
  <si>
    <t>Table 1</t>
  </si>
  <si>
    <t>Cost/ Purchase price</t>
  </si>
  <si>
    <t>Costs per cow unit</t>
  </si>
  <si>
    <r>
      <t xml:space="preserve">Estimated Percentage from </t>
    </r>
    <r>
      <rPr>
        <u/>
        <sz val="11"/>
        <color theme="1"/>
        <rFont val="Calibri"/>
        <family val="2"/>
        <scheme val="minor"/>
      </rPr>
      <t>Farm Management</t>
    </r>
    <r>
      <rPr>
        <sz val="11"/>
        <color theme="1"/>
        <rFont val="Calibri"/>
        <family val="2"/>
        <scheme val="minor"/>
      </rPr>
      <t>, 8th ed, 2016:</t>
    </r>
  </si>
  <si>
    <t>Interest Rate</t>
  </si>
  <si>
    <t>Herd Size
(lactating + dry cows)</t>
  </si>
  <si>
    <r>
      <t>Depreciation</t>
    </r>
    <r>
      <rPr>
        <u/>
        <vertAlign val="superscript"/>
        <sz val="11"/>
        <color theme="1"/>
        <rFont val="Calibri"/>
        <family val="2"/>
        <scheme val="minor"/>
      </rPr>
      <t>5</t>
    </r>
  </si>
  <si>
    <r>
      <rPr>
        <u/>
        <sz val="11"/>
        <color theme="1"/>
        <rFont val="Calibri"/>
        <family val="2"/>
        <scheme val="minor"/>
      </rPr>
      <t>Interest</t>
    </r>
    <r>
      <rPr>
        <u/>
        <vertAlign val="superscript"/>
        <sz val="11"/>
        <color theme="1"/>
        <rFont val="Calibri"/>
        <family val="2"/>
        <scheme val="minor"/>
      </rPr>
      <t>6</t>
    </r>
    <r>
      <rPr>
        <u/>
        <sz val="11"/>
        <color theme="1"/>
        <rFont val="Calibri"/>
        <family val="2"/>
        <scheme val="minor"/>
      </rPr>
      <t xml:space="preserve"> </t>
    </r>
    <r>
      <rPr>
        <sz val="11"/>
        <color theme="1"/>
        <rFont val="Calibri"/>
        <family val="2"/>
        <scheme val="minor"/>
      </rPr>
      <t>(enter interest rate above)</t>
    </r>
  </si>
  <si>
    <r>
      <rPr>
        <u/>
        <sz val="11"/>
        <color theme="1"/>
        <rFont val="Calibri"/>
        <family val="2"/>
        <scheme val="minor"/>
      </rPr>
      <t>Taxes</t>
    </r>
    <r>
      <rPr>
        <u/>
        <vertAlign val="superscript"/>
        <sz val="11"/>
        <color theme="1"/>
        <rFont val="Calibri"/>
        <family val="2"/>
        <scheme val="minor"/>
      </rPr>
      <t>7</t>
    </r>
    <r>
      <rPr>
        <sz val="11"/>
        <color theme="1"/>
        <rFont val="Calibri"/>
        <family val="2"/>
        <scheme val="minor"/>
      </rPr>
      <t xml:space="preserve">
(enter percent of Avg Value above)</t>
    </r>
  </si>
  <si>
    <r>
      <rPr>
        <u/>
        <sz val="11"/>
        <color theme="1"/>
        <rFont val="Calibri"/>
        <family val="2"/>
        <scheme val="minor"/>
      </rPr>
      <t>Insurance</t>
    </r>
    <r>
      <rPr>
        <u/>
        <vertAlign val="superscript"/>
        <sz val="11"/>
        <color theme="1"/>
        <rFont val="Calibri"/>
        <family val="2"/>
        <scheme val="minor"/>
      </rPr>
      <t>7</t>
    </r>
    <r>
      <rPr>
        <u/>
        <sz val="11"/>
        <color theme="1"/>
        <rFont val="Calibri"/>
        <family val="2"/>
        <scheme val="minor"/>
      </rPr>
      <t xml:space="preserve">
</t>
    </r>
    <r>
      <rPr>
        <sz val="11"/>
        <color theme="1"/>
        <rFont val="Calibri"/>
        <family val="2"/>
        <scheme val="minor"/>
      </rPr>
      <t>(enter percent of Avg Value above)</t>
    </r>
  </si>
  <si>
    <r>
      <t>Useful Life</t>
    </r>
    <r>
      <rPr>
        <vertAlign val="superscript"/>
        <sz val="11"/>
        <color theme="1"/>
        <rFont val="Calibri"/>
        <family val="2"/>
        <scheme val="minor"/>
      </rPr>
      <t>3</t>
    </r>
  </si>
  <si>
    <r>
      <t>Average Value</t>
    </r>
    <r>
      <rPr>
        <vertAlign val="superscript"/>
        <sz val="11"/>
        <color theme="1"/>
        <rFont val="Calibri"/>
        <family val="2"/>
        <scheme val="minor"/>
      </rPr>
      <t>4</t>
    </r>
  </si>
  <si>
    <t xml:space="preserve">     Depreciation</t>
  </si>
  <si>
    <t xml:space="preserve">     Interest</t>
  </si>
  <si>
    <t xml:space="preserve">     Taxes</t>
  </si>
  <si>
    <t xml:space="preserve">     Insurance</t>
  </si>
  <si>
    <t xml:space="preserve">     Housing</t>
  </si>
  <si>
    <t>Livestock:</t>
  </si>
  <si>
    <t>Fixed Costs per Cow:</t>
  </si>
  <si>
    <t>Labor</t>
  </si>
  <si>
    <t>Total Variable Costs</t>
  </si>
  <si>
    <t>Depreciation</t>
  </si>
  <si>
    <t>Interest</t>
  </si>
  <si>
    <t>Taxes</t>
  </si>
  <si>
    <t>Insurance</t>
  </si>
  <si>
    <r>
      <rPr>
        <u/>
        <sz val="11"/>
        <color theme="1"/>
        <rFont val="Calibri"/>
        <family val="2"/>
        <scheme val="minor"/>
      </rPr>
      <t>Housing</t>
    </r>
    <r>
      <rPr>
        <u/>
        <vertAlign val="superscript"/>
        <sz val="11"/>
        <color theme="1"/>
        <rFont val="Calibri"/>
        <family val="2"/>
        <scheme val="minor"/>
      </rPr>
      <t xml:space="preserve">7 </t>
    </r>
    <r>
      <rPr>
        <u/>
        <sz val="11"/>
        <color theme="1"/>
        <rFont val="Calibri"/>
        <family val="2"/>
        <scheme val="minor"/>
      </rPr>
      <t>For Machinery</t>
    </r>
    <r>
      <rPr>
        <sz val="11"/>
        <color theme="1"/>
        <rFont val="Calibri"/>
        <family val="2"/>
        <scheme val="minor"/>
      </rPr>
      <t xml:space="preserve"> (enter percent of Avg Value above)</t>
    </r>
  </si>
  <si>
    <t>Housing</t>
  </si>
  <si>
    <r>
      <t xml:space="preserve"> </t>
    </r>
    <r>
      <rPr>
        <vertAlign val="superscript"/>
        <sz val="11"/>
        <color theme="1"/>
        <rFont val="Calibri"/>
        <family val="2"/>
        <scheme val="minor"/>
      </rPr>
      <t>1</t>
    </r>
    <r>
      <rPr>
        <sz val="11"/>
        <color theme="1"/>
        <rFont val="Calibri"/>
        <family val="2"/>
        <scheme val="minor"/>
      </rPr>
      <t xml:space="preserve">  Percent used in the dairy enterprise is a means to breakdown total costs of a building or machine into just that portion used by the dairy.</t>
    </r>
  </si>
  <si>
    <r>
      <t xml:space="preserve">Percent used in the Dairy </t>
    </r>
    <r>
      <rPr>
        <u/>
        <sz val="11"/>
        <color theme="1"/>
        <rFont val="Calibri"/>
        <family val="2"/>
        <scheme val="minor"/>
      </rPr>
      <t>Enterprise</t>
    </r>
    <r>
      <rPr>
        <u/>
        <vertAlign val="superscript"/>
        <sz val="11"/>
        <color theme="1"/>
        <rFont val="Calibri"/>
        <family val="2"/>
        <scheme val="minor"/>
      </rPr>
      <t>1</t>
    </r>
    <r>
      <rPr>
        <sz val="11"/>
        <color theme="1"/>
        <rFont val="Calibri"/>
        <family val="2"/>
        <scheme val="minor"/>
      </rPr>
      <t xml:space="preserve">
Enter a percent from
1% - 100%</t>
    </r>
  </si>
  <si>
    <t>Percent Change in Costs</t>
  </si>
  <si>
    <t>Change in Net Return Per CWT from Original Scenario</t>
  </si>
  <si>
    <t>Change in Net Return Per Cow from Original Scenario</t>
  </si>
  <si>
    <t>Change in Net Return, Dollars, from Original Scenario</t>
  </si>
  <si>
    <t>Production</t>
  </si>
  <si>
    <r>
      <t xml:space="preserve">Dairy Enterprise Budget
Per Cow Over Three Levels of Production
</t>
    </r>
    <r>
      <rPr>
        <sz val="12"/>
        <color theme="1"/>
        <rFont val="Calibri"/>
        <family val="2"/>
        <scheme val="minor"/>
      </rPr>
      <t>(One cow unit = 85% lactating, 15% dry)</t>
    </r>
  </si>
  <si>
    <r>
      <t xml:space="preserve">     Insurance, </t>
    </r>
    <r>
      <rPr>
        <sz val="8"/>
        <color rgb="FFC00000"/>
        <rFont val="Calibri"/>
        <family val="2"/>
        <scheme val="minor"/>
      </rPr>
      <t>percent of repl. heifer &amp; cull cow price</t>
    </r>
  </si>
  <si>
    <r>
      <t xml:space="preserve">     Interest, </t>
    </r>
    <r>
      <rPr>
        <sz val="8"/>
        <color rgb="FFC00000"/>
        <rFont val="Calibri"/>
        <family val="2"/>
        <scheme val="minor"/>
      </rPr>
      <t>percent of repl. heifer &amp; cull cow price</t>
    </r>
  </si>
  <si>
    <t>Agronomic (chemical, fertilizer, seed)</t>
  </si>
  <si>
    <r>
      <t>Herd size (lactating + dry)</t>
    </r>
    <r>
      <rPr>
        <vertAlign val="superscript"/>
        <sz val="11"/>
        <color theme="1"/>
        <rFont val="Calibri"/>
        <family val="2"/>
        <scheme val="minor"/>
      </rPr>
      <t>1</t>
    </r>
  </si>
  <si>
    <t>Each cow unit is based on 85% lactating cow and 15% dry cow, representing cows lactating 85% of the year and dry 15% of the year.  Herd size is a combination of lactating and dry cows.</t>
  </si>
  <si>
    <r>
      <t>Bull calf</t>
    </r>
    <r>
      <rPr>
        <vertAlign val="superscript"/>
        <sz val="11"/>
        <color theme="1"/>
        <rFont val="Calibri"/>
        <family val="2"/>
        <scheme val="minor"/>
      </rPr>
      <t>2</t>
    </r>
  </si>
  <si>
    <r>
      <t>Heifer</t>
    </r>
    <r>
      <rPr>
        <vertAlign val="superscript"/>
        <sz val="11"/>
        <color theme="1"/>
        <rFont val="Calibri"/>
        <family val="2"/>
        <scheme val="minor"/>
      </rPr>
      <t>2</t>
    </r>
  </si>
  <si>
    <r>
      <t>Feed</t>
    </r>
    <r>
      <rPr>
        <vertAlign val="superscript"/>
        <sz val="11"/>
        <color theme="1"/>
        <rFont val="Calibri"/>
        <family val="2"/>
        <scheme val="minor"/>
      </rPr>
      <t>3</t>
    </r>
  </si>
  <si>
    <t>Operating interest is based on the rate entered multiplied by half the variable costs.  This assumes that money in variable costs is tied up for half a year at any given time.  Marketing and Hauling costs are not included as they are typically a deduction on the milk check.</t>
  </si>
  <si>
    <r>
      <t>Replacement heifers</t>
    </r>
    <r>
      <rPr>
        <vertAlign val="superscript"/>
        <sz val="11"/>
        <color theme="1"/>
        <rFont val="Calibri"/>
        <family val="2"/>
        <scheme val="minor"/>
      </rPr>
      <t>4</t>
    </r>
  </si>
  <si>
    <r>
      <t>Operating interest</t>
    </r>
    <r>
      <rPr>
        <vertAlign val="superscript"/>
        <sz val="11"/>
        <color theme="1"/>
        <rFont val="Calibri"/>
        <family val="2"/>
        <scheme val="minor"/>
      </rPr>
      <t>5</t>
    </r>
    <r>
      <rPr>
        <sz val="11"/>
        <color theme="1"/>
        <rFont val="Calibri"/>
        <family val="2"/>
        <scheme val="minor"/>
      </rPr>
      <t>,</t>
    </r>
    <r>
      <rPr>
        <sz val="11"/>
        <color rgb="FFC00000"/>
        <rFont val="Calibri"/>
        <family val="2"/>
        <scheme val="minor"/>
      </rPr>
      <t xml:space="preserve"> interest rate</t>
    </r>
  </si>
  <si>
    <r>
      <t>Machinery/Bldg (see M&amp;B Cost Calc tab)</t>
    </r>
    <r>
      <rPr>
        <vertAlign val="superscript"/>
        <sz val="11"/>
        <color theme="1"/>
        <rFont val="Calibri"/>
        <family val="2"/>
        <scheme val="minor"/>
      </rPr>
      <t>6</t>
    </r>
  </si>
  <si>
    <r>
      <t>Hired labor that is salaried/fixed charge</t>
    </r>
    <r>
      <rPr>
        <vertAlign val="superscript"/>
        <sz val="11"/>
        <color theme="1"/>
        <rFont val="Calibri"/>
        <family val="2"/>
        <scheme val="minor"/>
      </rPr>
      <t>7</t>
    </r>
  </si>
  <si>
    <t>Hired labor is typically considered a variable costs, that is, if no production is taking place then there is no corresponding labor.  However, there are situations when a hired labor costs may be considered more "fixed," because the labor is salaried or will not be lost if production is lost.</t>
  </si>
  <si>
    <t>Note on Feed Costs</t>
  </si>
  <si>
    <t>TOTALS</t>
  </si>
  <si>
    <t>Total FC Per Cow</t>
  </si>
  <si>
    <r>
      <t>Buildings - Milking Center</t>
    </r>
    <r>
      <rPr>
        <b/>
        <u/>
        <vertAlign val="superscript"/>
        <sz val="12"/>
        <color theme="1"/>
        <rFont val="Calibri"/>
        <family val="2"/>
        <scheme val="minor"/>
      </rPr>
      <t>7</t>
    </r>
  </si>
  <si>
    <r>
      <t>Manure Storage/Handling</t>
    </r>
    <r>
      <rPr>
        <b/>
        <u/>
        <vertAlign val="superscript"/>
        <sz val="12"/>
        <color theme="1"/>
        <rFont val="Calibri"/>
        <family val="2"/>
        <scheme val="minor"/>
      </rPr>
      <t>7</t>
    </r>
  </si>
  <si>
    <r>
      <t>Bldgs-Cow/Calf/Heifer Housing</t>
    </r>
    <r>
      <rPr>
        <b/>
        <u/>
        <vertAlign val="superscript"/>
        <sz val="12"/>
        <color theme="1"/>
        <rFont val="Calibri"/>
        <family val="2"/>
        <scheme val="minor"/>
      </rPr>
      <t>7</t>
    </r>
  </si>
  <si>
    <r>
      <rPr>
        <u/>
        <sz val="12"/>
        <color theme="1"/>
        <rFont val="Calibri"/>
        <family val="2"/>
        <scheme val="minor"/>
      </rPr>
      <t>Machinery and Buildings</t>
    </r>
    <r>
      <rPr>
        <sz val="12"/>
        <color theme="1"/>
        <rFont val="Calibri"/>
        <family val="2"/>
        <scheme val="minor"/>
      </rPr>
      <t xml:space="preserve">
- Milking Center
- Cow/Calf/Heifer Housing
- Manure Storage/Handling
- Machinery &amp; Equipment</t>
    </r>
  </si>
  <si>
    <r>
      <t>Machinery/Equipment</t>
    </r>
    <r>
      <rPr>
        <b/>
        <u/>
        <vertAlign val="superscript"/>
        <sz val="12"/>
        <color theme="1"/>
        <rFont val="Calibri"/>
        <family val="2"/>
        <scheme val="minor"/>
      </rPr>
      <t>7</t>
    </r>
  </si>
  <si>
    <r>
      <t>Buildings - Feed Center</t>
    </r>
    <r>
      <rPr>
        <b/>
        <u/>
        <vertAlign val="superscript"/>
        <sz val="12"/>
        <color theme="1"/>
        <rFont val="Calibri"/>
        <family val="2"/>
        <scheme val="minor"/>
      </rPr>
      <t>7</t>
    </r>
  </si>
  <si>
    <r>
      <t xml:space="preserve">Salvage Value,
</t>
    </r>
    <r>
      <rPr>
        <u/>
        <sz val="11"/>
        <color theme="1"/>
        <rFont val="Calibri"/>
        <family val="2"/>
        <scheme val="minor"/>
      </rPr>
      <t>Percent of Cost</t>
    </r>
    <r>
      <rPr>
        <u/>
        <vertAlign val="superscript"/>
        <sz val="11"/>
        <color theme="1"/>
        <rFont val="Calibri"/>
        <family val="2"/>
        <scheme val="minor"/>
      </rPr>
      <t>2</t>
    </r>
    <r>
      <rPr>
        <sz val="11"/>
        <color theme="1"/>
        <rFont val="Calibri"/>
        <family val="2"/>
        <scheme val="minor"/>
      </rPr>
      <t xml:space="preserve"> For machinery use Table 1 below for reference</t>
    </r>
  </si>
  <si>
    <t>Note, yellow-shaded cells are ones requiring user input.</t>
  </si>
  <si>
    <t>Beginning of Year Value</t>
  </si>
  <si>
    <t>Value of purchases in the last year</t>
  </si>
  <si>
    <t>Value of sales in the last year</t>
  </si>
  <si>
    <t>Percent Used in Dairy</t>
  </si>
  <si>
    <t>Costs per Cow</t>
  </si>
  <si>
    <t>Fixed Costs Per cow</t>
  </si>
  <si>
    <t>Total:  Buildings</t>
  </si>
  <si>
    <t>Total:  Machinery and Equipment</t>
  </si>
  <si>
    <t>Note, cell "N65" shows the estimate of total machinery and building fixed costs, or cells H65-L65 for each individual items.</t>
  </si>
  <si>
    <t>Method 1:  Ballpark Average Based on Aggregate Beginning of Year Values for Buildings and Machinery/Equipment</t>
  </si>
  <si>
    <t>Method 2:  Based on Individual Information for Each Building and Piece of Machinery/Equipment</t>
  </si>
  <si>
    <t xml:space="preserve">Machinery and Building costs are challenging to estimate and quite variable based on farm size, types of production system, and other factors.  Two methods for estimating fixed costs are provided below.  Totals are transferred to the Enterprise Budget, but only as a benchmark, or information.  Users must still enter their own fixed costs.
Method 1 (Iowa Farm Business Association) provides a ballpark estimate based on beginning of the year values and adjustments for purchases and sales.  Depreciation is based on 5% for buildings and 10% for machinery and equipment.   Method 2 (Kay, Edwards, and Duffy in their Farm Management, 8th ed.) is much more precise and based on estimating costs by individual building, machine, and piece of equipment.  </t>
  </si>
  <si>
    <r>
      <t xml:space="preserve"> </t>
    </r>
    <r>
      <rPr>
        <vertAlign val="superscript"/>
        <sz val="11"/>
        <color theme="1"/>
        <rFont val="Calibri"/>
        <family val="2"/>
        <scheme val="minor"/>
      </rPr>
      <t>2</t>
    </r>
    <r>
      <rPr>
        <sz val="11"/>
        <color theme="1"/>
        <rFont val="Calibri"/>
        <family val="2"/>
        <scheme val="minor"/>
      </rPr>
      <t xml:space="preserve">  Salvage Values are based on a percentage of original cost/purchase price.  For machinery, Table 1 below is a reference.  Ohio State budget assumes building salvage value at 30%.  Ultimately, it is what you believe the building/machine will be worth at the end of its useful life.</t>
    </r>
  </si>
  <si>
    <r>
      <t xml:space="preserve"> </t>
    </r>
    <r>
      <rPr>
        <vertAlign val="superscript"/>
        <sz val="11"/>
        <color theme="1"/>
        <rFont val="Calibri"/>
        <family val="2"/>
        <scheme val="minor"/>
      </rPr>
      <t>3</t>
    </r>
    <r>
      <rPr>
        <sz val="11"/>
        <color theme="1"/>
        <rFont val="Calibri"/>
        <family val="2"/>
        <scheme val="minor"/>
      </rPr>
      <t xml:space="preserve">  Useful life is the total number of years the asset has been and will be in use before disposal.  Generally:  machinery/equipment: 5-7 years, buildings: 15-25 years.</t>
    </r>
  </si>
  <si>
    <r>
      <t xml:space="preserve"> </t>
    </r>
    <r>
      <rPr>
        <vertAlign val="superscript"/>
        <sz val="11"/>
        <color theme="1"/>
        <rFont val="Calibri"/>
        <family val="2"/>
        <scheme val="minor"/>
      </rPr>
      <t>4</t>
    </r>
    <r>
      <rPr>
        <sz val="11"/>
        <color theme="1"/>
        <rFont val="Calibri"/>
        <family val="2"/>
        <scheme val="minor"/>
      </rPr>
      <t xml:space="preserve">  Average value:  (Cost + Salvage value)/2.  It represents the average value over the life of the asset and will be used to calculate interest and other costs.</t>
    </r>
  </si>
  <si>
    <r>
      <t xml:space="preserve"> </t>
    </r>
    <r>
      <rPr>
        <vertAlign val="superscript"/>
        <sz val="11"/>
        <color theme="1"/>
        <rFont val="Calibri"/>
        <family val="2"/>
        <scheme val="minor"/>
      </rPr>
      <t>7</t>
    </r>
    <r>
      <rPr>
        <sz val="11"/>
        <color theme="1"/>
        <rFont val="Calibri"/>
        <family val="2"/>
        <scheme val="minor"/>
      </rPr>
      <t xml:space="preserve">  Taxes, Insurance, and Housing are a percentage of average value.  Enter the applicable percentage in the shaded cells above each column.  Taxes may be zero in some states.  Rule of Thumb percentages from Kay, Edwards, and Duffy (</t>
    </r>
    <r>
      <rPr>
        <u/>
        <sz val="11"/>
        <color theme="1"/>
        <rFont val="Calibri"/>
        <family val="2"/>
        <scheme val="minor"/>
      </rPr>
      <t>Farm Management</t>
    </r>
    <r>
      <rPr>
        <sz val="11"/>
        <color theme="1"/>
        <rFont val="Calibri"/>
        <family val="2"/>
        <scheme val="minor"/>
      </rPr>
      <t>, 8th ed.) are shown in the row just above the shaded cells.
Note, if buildings for housing machinery are included on the machinery line items then the "Housing" value would be zero as costs for housing are already valued in the line items where the buildings are listed.</t>
    </r>
  </si>
  <si>
    <t>Method 2: 
Estimates</t>
  </si>
  <si>
    <t>Method 1: 
Estimates</t>
  </si>
  <si>
    <t>Total Feed Cost</t>
  </si>
  <si>
    <t>Total Quantity for 15% of Year as Dry Cow</t>
  </si>
  <si>
    <t>Dry Cow Only</t>
  </si>
  <si>
    <r>
      <t>Adapted from "FeedVal v6.o predicted dairy feed prices and ranking for May 2018 by V.E. Cabrera, P. Hoffman, and R. Shaver (http://dairymgt.info/tools/feedval_12/index.php)</t>
    </r>
    <r>
      <rPr>
        <vertAlign val="superscript"/>
        <sz val="11"/>
        <color theme="1"/>
        <rFont val="Calibri"/>
        <family val="2"/>
        <scheme val="minor"/>
      </rPr>
      <t>1</t>
    </r>
    <r>
      <rPr>
        <sz val="11"/>
        <color theme="1"/>
        <rFont val="Calibri"/>
        <family val="2"/>
        <scheme val="minor"/>
      </rPr>
      <t xml:space="preserve"> </t>
    </r>
  </si>
  <si>
    <t>Change in Net Returns (per cow, per cwt, or total) Based on Changing Revenues and Costs</t>
  </si>
  <si>
    <t xml:space="preserve">Net Return Per Cow </t>
  </si>
  <si>
    <t xml:space="preserve">Net Return Per CWT </t>
  </si>
  <si>
    <t>Net Return, Total Dollars</t>
  </si>
  <si>
    <t>Net Return Per CWT</t>
  </si>
  <si>
    <t xml:space="preserve">The enterprise budget is a means to analyze costs of production and profitability of a particular enterprise.  In this case a dairy enterprise.  
The spreadsheet is constructed to assess multiple production levels.  Calculators (aids) for machinery and building fixed costs and feed costs are available.  
There is also a tab for evaluating the sensitivity of the budget estimates.  
Details of construction are provided in footnotes and in some cases cell comments.  </t>
  </si>
  <si>
    <t>PRICE AND PRODUCTION CHARACTERISTICS</t>
  </si>
  <si>
    <t>REVENUES</t>
  </si>
  <si>
    <t>Marketing &amp; hauling, user entry</t>
  </si>
  <si>
    <t>$/cwt</t>
  </si>
  <si>
    <t>Marketing/Hauling Estimate</t>
  </si>
  <si>
    <t>Bull and Heifer calf income is determined by the price of each, calving interval and death loss.  Calving interval provides how much of a calf each cow unit has in one year.  Note, that all  heifers are sold as calves and purchased back as springing heifer replacements.</t>
  </si>
  <si>
    <t>Heifer calves are sold as income and replacement springing heifers are purchased back.  Replacement costs are based on prices and cull rates.  Care should be taken to not include costs for raising replacements or if all costs are included then do not also enter a cost for purchasing replacement heifers.</t>
  </si>
  <si>
    <t xml:space="preserve">The green-shaded cells show estimates of fixed costs for machinery and buildings as calculated on the "Mach and Bldg Cost calculator" tab. Users can use this as information, but must enter their own estimates.  The "Mach and Bldg Cost calculator" tab follow recommendations in "Kay, Ronald d., William M. Edwards, and Patricia A. Duffy. Farm Management, 8th ed., McGraw Hill, 2016" and the Iowa Farm Business Association.    </t>
  </si>
  <si>
    <r>
      <t>COSTS OF PRODUCTION PER CWTEQ</t>
    </r>
    <r>
      <rPr>
        <b/>
        <u/>
        <vertAlign val="superscript"/>
        <sz val="11"/>
        <color theme="1"/>
        <rFont val="Calibri"/>
        <family val="2"/>
        <scheme val="minor"/>
      </rPr>
      <t>8</t>
    </r>
    <r>
      <rPr>
        <b/>
        <u/>
        <sz val="11"/>
        <color theme="1"/>
        <rFont val="Calibri"/>
        <family val="2"/>
        <scheme val="minor"/>
      </rPr>
      <t xml:space="preserve">
</t>
    </r>
    <r>
      <rPr>
        <b/>
        <sz val="11"/>
        <color rgb="FFC00000"/>
        <rFont val="Calibri"/>
        <family val="2"/>
        <scheme val="minor"/>
      </rPr>
      <t>(NOT applicable if values are dairy only)</t>
    </r>
  </si>
  <si>
    <t>CWTEQ is an acronym for "Hundredweight Equivalent."  Hundredweight Equivalent is a means to adjust costs of production when there is income and costs included that are not for the dairy enterprise.  The CWTEQ is a hundredweight amount that would have to be produced in order to get the same income.</t>
  </si>
  <si>
    <t>Residual claimant is another method for adjusting for non-dairy income and expenses.  It assumes that non-dairy income equals non-dairy expenses.  So, by subtracting non-dairy income from total expenses it gives a more accurate portrayal of costs of production if the assumption is close to true.</t>
  </si>
  <si>
    <r>
      <t>Residual Claimant</t>
    </r>
    <r>
      <rPr>
        <i/>
        <vertAlign val="superscript"/>
        <sz val="11"/>
        <color theme="1"/>
        <rFont val="Calibri"/>
        <family val="2"/>
        <scheme val="minor"/>
      </rPr>
      <t>9</t>
    </r>
  </si>
  <si>
    <t>VARIABLE COSTS (VC)</t>
  </si>
  <si>
    <t>FIXED COSTS (FC)</t>
  </si>
  <si>
    <t>VC =</t>
  </si>
  <si>
    <t>Variable Costs</t>
  </si>
  <si>
    <t>TVC =</t>
  </si>
  <si>
    <t>FC =</t>
  </si>
  <si>
    <t>Fixed Costs</t>
  </si>
  <si>
    <t>VC before labor and operating interest</t>
  </si>
  <si>
    <t>Total Variable Costs (TVC)</t>
  </si>
  <si>
    <t xml:space="preserve">Total Cash Costs:  (TVC + Cash Fixed Costs) </t>
  </si>
  <si>
    <t>Total Costs:  (Total Cash Costs + Depreciation)</t>
  </si>
  <si>
    <t>Total Costs + Management Charge</t>
  </si>
  <si>
    <t>TOTAL COST OF PRODUCTION PER:</t>
  </si>
  <si>
    <t>CWTEQ:</t>
  </si>
  <si>
    <t>Bull Calf Price (per head)</t>
  </si>
  <si>
    <t>Heifer Calf Price (per head)</t>
  </si>
  <si>
    <t>Mailbox Milk Price ($/cwt)</t>
  </si>
  <si>
    <t>Calving Interval (months)</t>
  </si>
  <si>
    <t>Calf death loss (%)</t>
  </si>
  <si>
    <t>Cull Cow Price, ($/cwt)</t>
  </si>
  <si>
    <t>Cull Rate and Replacement Heifers (%)</t>
  </si>
  <si>
    <t>Springing Heifer Replacement Price (per head)</t>
  </si>
  <si>
    <t>Wage Rate ($/hour)</t>
  </si>
  <si>
    <t>DM Feed Costs estimate (Info only, actual feed cost in row 27)</t>
  </si>
  <si>
    <t>As Fed Feed Costs estimate (Info only, actual feed cost in row 27)</t>
  </si>
  <si>
    <r>
      <rPr>
        <b/>
        <u/>
        <sz val="14"/>
        <color theme="1"/>
        <rFont val="Calibri"/>
        <family val="2"/>
        <scheme val="minor"/>
      </rPr>
      <t>Sensitivity Analysis</t>
    </r>
    <r>
      <rPr>
        <b/>
        <sz val="12"/>
        <color theme="1"/>
        <rFont val="Calibri"/>
        <family val="2"/>
        <scheme val="minor"/>
      </rPr>
      <t xml:space="preserve">
Comparisons of the change in net returns based on the changing of two variables where the body of the tables provide net returns per cow, per cwt, and total dollars
The first set is percent change in total costs versus revenues
The second set is change in production per cow versus milk price per cwt
</t>
    </r>
    <r>
      <rPr>
        <b/>
        <sz val="12"/>
        <color rgb="FFC00000"/>
        <rFont val="Calibri"/>
        <family val="2"/>
        <scheme val="minor"/>
      </rPr>
      <t xml:space="preserve">
</t>
    </r>
  </si>
  <si>
    <r>
      <t xml:space="preserve">% Change </t>
    </r>
    <r>
      <rPr>
        <b/>
        <i/>
        <u/>
        <sz val="11"/>
        <color theme="1"/>
        <rFont val="Calibri"/>
        <family val="2"/>
        <scheme val="minor"/>
      </rPr>
      <t>Revenues</t>
    </r>
  </si>
  <si>
    <t>Change in Net Returns (per cow, per cwt, and total) Based on Changing Production per Cow and Price per cwt</t>
  </si>
  <si>
    <t xml:space="preserve">The feed costs estimates are based on all feedstuffs being purchased regardless of whether it was purchased or raised (purchase of raised feed can be thought of as buying it from yourself, that is, your dairy enterprise buying it from your feed growing enterprise). 
For those who raise some of their own feed, you want to be sure NOT to include the feed costs as estimated on the feed costs tabs where all feeds used are assumed to be purchased AND also include costs for seed, fertilizer, labor and etc. used in producing feed.  Doing so would double count those feed costs.  
If you want to include costs of seed, fertilizer, labor and etc. used in growing your own feed then the same feedstuff should either not be included on the "Feed Cost" tabs or given a zero price.  The point is, be careful of double counting feed costs.  </t>
  </si>
  <si>
    <r>
      <rPr>
        <b/>
        <sz val="14"/>
        <color rgb="FFC00000"/>
        <rFont val="Calibri"/>
        <family val="2"/>
        <scheme val="minor"/>
      </rPr>
      <t xml:space="preserve">
   </t>
    </r>
    <r>
      <rPr>
        <sz val="14"/>
        <color theme="1"/>
        <rFont val="Calibri"/>
        <family val="2"/>
        <scheme val="minor"/>
      </rPr>
      <t xml:space="preserve">
</t>
    </r>
    <r>
      <rPr>
        <b/>
        <u/>
        <sz val="24"/>
        <color theme="1"/>
        <rFont val="Calibri"/>
        <family val="2"/>
        <scheme val="minor"/>
      </rPr>
      <t>Dairy Enterprise Budget</t>
    </r>
    <r>
      <rPr>
        <sz val="14"/>
        <color theme="1"/>
        <rFont val="Calibri"/>
        <family val="2"/>
        <scheme val="minor"/>
      </rPr>
      <t xml:space="preserve">
</t>
    </r>
    <r>
      <rPr>
        <sz val="12"/>
        <color theme="1"/>
        <rFont val="Calibri"/>
        <family val="2"/>
        <scheme val="minor"/>
      </rPr>
      <t>by
Kevin Bernhardt
UW-Extension, Center for Dairy Profitability, and UW-Platteville
bernhark@uwplatt.edu
608-342-1365
May 2019</t>
    </r>
  </si>
  <si>
    <t>Yellow-shaded cells are for user input.</t>
  </si>
  <si>
    <r>
      <rPr>
        <b/>
        <u/>
        <sz val="11"/>
        <color theme="1"/>
        <rFont val="Calibri"/>
        <family val="2"/>
        <scheme val="minor"/>
      </rPr>
      <t>References:</t>
    </r>
    <r>
      <rPr>
        <sz val="11"/>
        <color theme="1"/>
        <rFont val="Calibri"/>
        <family val="2"/>
        <scheme val="minor"/>
      </rPr>
      <t xml:space="preserve">
This spreadsheet was adapted from the following sources:
Barry Ward, Dianne Shoemaker, Maurice Eastridge. ', Extension Dairy Specialist, Department of Animal Sciences.  "2018 Dairy Cow Budget - Large Breed," The Ohio State University Extension, 5/25/2018. ( https://brown.osu.edu/program-areas/agriculture-and-natural-resources/enterprise-budgets)  
Cabrera, V.E., P. Hoffman, and R. Shaver.  "FeedVal v6.o predicted dairy feed prices and ranking for May 2018" (http://dairymgt.info/tools/feedval_12/index.php) 
Kay, Ronald d., William M. Edwards, and Patricia A. Duffy. </t>
    </r>
    <r>
      <rPr>
        <u/>
        <sz val="11"/>
        <color theme="1"/>
        <rFont val="Calibri"/>
        <family val="2"/>
        <scheme val="minor"/>
      </rPr>
      <t>Farm Management</t>
    </r>
    <r>
      <rPr>
        <sz val="11"/>
        <color theme="1"/>
        <rFont val="Calibri"/>
        <family val="2"/>
        <scheme val="minor"/>
      </rPr>
      <t xml:space="preserve">, 8th ed., McGraw Hill, 2016.
Tranel, Larry (2018) "Iowa Dairy Enterprise Budgets, 2018," </t>
    </r>
    <r>
      <rPr>
        <i/>
        <sz val="11"/>
        <color theme="1"/>
        <rFont val="Calibri"/>
        <family val="2"/>
        <scheme val="minor"/>
      </rPr>
      <t>Animal Industry Report</t>
    </r>
    <r>
      <rPr>
        <sz val="11"/>
        <color theme="1"/>
        <rFont val="Calibri"/>
        <family val="2"/>
        <scheme val="minor"/>
      </rPr>
      <t xml:space="preserve">: AS 664, ASL R3247. (https://www.extension.iastate.edu/dairyteam/content/iowa-dairy-budgets)   </t>
    </r>
  </si>
  <si>
    <t>Estimates of feed costs based on rations can be found in the green-shaded" rows.  However, they are not part of the calculation.  Feed costs must be entered in row 27 to be part of the calculation.  The green-shaded estimates are from the "DM Feed Costs" and "As Fed Feed Costs" tabs.</t>
  </si>
  <si>
    <r>
      <t xml:space="preserve"> </t>
    </r>
    <r>
      <rPr>
        <vertAlign val="superscript"/>
        <sz val="11"/>
        <color theme="1"/>
        <rFont val="Calibri"/>
        <family val="2"/>
        <scheme val="minor"/>
      </rPr>
      <t>5</t>
    </r>
    <r>
      <rPr>
        <sz val="11"/>
        <color theme="1"/>
        <rFont val="Calibri"/>
        <family val="2"/>
        <scheme val="minor"/>
      </rPr>
      <t xml:space="preserve">  Depreciation is based on straight-line method - (original cost-salvage value)/useful life.  This is an economic estimate versus the more accelerated methods used for taxes.</t>
    </r>
  </si>
  <si>
    <r>
      <t xml:space="preserve"> </t>
    </r>
    <r>
      <rPr>
        <vertAlign val="superscript"/>
        <sz val="11"/>
        <color theme="1"/>
        <rFont val="Calibri"/>
        <family val="2"/>
        <scheme val="minor"/>
      </rPr>
      <t>6</t>
    </r>
    <r>
      <rPr>
        <sz val="11"/>
        <color theme="1"/>
        <rFont val="Calibri"/>
        <family val="2"/>
        <scheme val="minor"/>
      </rPr>
      <t xml:space="preserve">  Enter the applicable interest rate in the shaded cell.  Interest is that rate multiplied by average value.</t>
    </r>
  </si>
  <si>
    <t xml:space="preserve">Feed is a major expense in the dairy enterprise and therefore very important to get it right, however, it is often one of the more difficult expenses to estimate.  Different rations throughout the year and different rations for different groups of cows is part of the challenge.  How to value raised feed is another big challenge.
The tabs titled "DM Feed Costs" and "As Fed Feed Costs" provide a way to estimate feed costs based on rations (dry matter basis) or rations (as fed basis) respectively.  The user can choose which one is more applicable for them to use.  Both provide capability to create a ration for lactating cows at three different production levels and a ration for dry cows (one ration).  The spreadsheet calculates a feed cost per cow based on 85% of the year in lactation and 15% of the year in dry cow status.  The feed costs tabs use information from the following sources:
-  "FeedVal v6.o predicted dairy feed prices and ranking for May 2018" (http://dairymgt.info/tools/feedval_12/index.php) by Cabrera, V.E., P. Hoffman, and R. Shaver
-  "2018 Dairy Cow Budget Large Breed" by Barry Ward, Dianne Shoemaker, Maurice Eastridge, Ohio State University Extension (https://brown.osu.edu/program-areas/agriculture-and-natural-resources/enterprise-budgets).  
The results of both "Feed Costs" tabs are shown in the Enterprise Budget on the green-shaded "Feed Costs estimate" line.  This is just for information and is not included in the calculation of variable costs.  The user must still enter actual feed costs on the next line.  </t>
  </si>
  <si>
    <t>Total Quantity per cow per year: 85% Lactating, 15% Dry</t>
  </si>
  <si>
    <t xml:space="preserve">Adapted from "2018 Dairy Cow Budget Large Breed" by Barry Ward, Dianne Shoemaker, Maurice Eastridge, Ohio State University Extension (https://brown.osu.edu/program-areas/agriculture-and-natural-resources/enterprise-budgets) </t>
  </si>
  <si>
    <r>
      <rPr>
        <u/>
        <sz val="11"/>
        <color indexed="8"/>
        <rFont val="Calibri"/>
        <family val="2"/>
      </rPr>
      <t xml:space="preserve">Unit
</t>
    </r>
    <r>
      <rPr>
        <sz val="11"/>
        <color indexed="8"/>
        <rFont val="Calibri"/>
        <family val="2"/>
      </rPr>
      <t xml:space="preserve">Enter:
</t>
    </r>
    <r>
      <rPr>
        <b/>
        <sz val="11"/>
        <color indexed="8"/>
        <rFont val="Calibri"/>
        <family val="2"/>
      </rPr>
      <t>lb, cwt, 
ton, or
bu</t>
    </r>
  </si>
  <si>
    <r>
      <t xml:space="preserve">As Fed Feed Prices
Enter:
</t>
    </r>
    <r>
      <rPr>
        <b/>
        <sz val="11"/>
        <color indexed="8"/>
        <rFont val="Calibri"/>
        <family val="2"/>
      </rPr>
      <t>($/Unit)</t>
    </r>
  </si>
  <si>
    <r>
      <t xml:space="preserve">Lactating Cow Ration
</t>
    </r>
    <r>
      <rPr>
        <b/>
        <sz val="10"/>
        <rFont val="Calibri"/>
        <family val="2"/>
        <scheme val="minor"/>
      </rPr>
      <t>lb/day DM</t>
    </r>
  </si>
  <si>
    <r>
      <t xml:space="preserve">Dry Cow Ration 
</t>
    </r>
    <r>
      <rPr>
        <b/>
        <sz val="10"/>
        <rFont val="Calibri"/>
        <family val="2"/>
        <scheme val="minor"/>
      </rPr>
      <t>lb/day DM</t>
    </r>
  </si>
  <si>
    <t>Percent Expected Loss</t>
  </si>
  <si>
    <r>
      <rPr>
        <sz val="11"/>
        <color indexed="8"/>
        <rFont val="Calibri"/>
        <family val="2"/>
      </rPr>
      <t>As Fed Feed Prices 
Enter:</t>
    </r>
    <r>
      <rPr>
        <b/>
        <sz val="11"/>
        <color indexed="8"/>
        <rFont val="Calibri"/>
        <family val="2"/>
      </rPr>
      <t xml:space="preserve">
($/Unit)</t>
    </r>
  </si>
  <si>
    <r>
      <t xml:space="preserve">Lactating Cow Ration
</t>
    </r>
    <r>
      <rPr>
        <b/>
        <sz val="10"/>
        <rFont val="Calibri"/>
        <family val="2"/>
        <scheme val="minor"/>
      </rPr>
      <t>lb/day 
AS FED</t>
    </r>
  </si>
  <si>
    <r>
      <t xml:space="preserve">Dry Cow Ration 
</t>
    </r>
    <r>
      <rPr>
        <b/>
        <sz val="10"/>
        <rFont val="Calibri"/>
        <family val="2"/>
        <scheme val="minor"/>
      </rPr>
      <t>lb/day 
AS FED</t>
    </r>
  </si>
  <si>
    <r>
      <t xml:space="preserve">AgFA Based Dairy Enterprise Budgets
2015-2017 Per Cow Average of Three Herd Size Ranges
100-200, 200-500, 500-1,000 Cows
</t>
    </r>
    <r>
      <rPr>
        <sz val="12"/>
        <color theme="1"/>
        <rFont val="Calibri"/>
        <family val="2"/>
        <scheme val="minor"/>
      </rPr>
      <t>(One cow unit = 85% lactating, 15% dry)</t>
    </r>
  </si>
  <si>
    <t>100-200</t>
  </si>
  <si>
    <t>200-500</t>
  </si>
  <si>
    <t>500-1,000</t>
  </si>
  <si>
    <t xml:space="preserve">Estimates are based on the 2015-2017 per cow average AgFA Enterprise Analysis report.  Three reports were run:
     -  100-200 cows, average herd size = 134
     -  200-500 cows, average herd size = 329
     -  500-1,000 cows, average herd size = 656
The following adjustments were made:
 - Feed costs were determined by a ration provided by Tranel in  "Iowa Dairy Enterprise Budgets, 2018."  This was used in place of the AgFA estimate as AgFA likely includes heifer raising feed costs as well.
- Fixed costs are not provided on the AgFA Enterprise Analysis report.  Thus, the AgFA whole farm Costs of Production report was used and then adjusted for just  those fixed costs associated with the dairy enterprise.  The adjustment was determined by calculating the percent of dairy income to whole farm income and then adjusting whole farm fixed costs by the same percent (approximately 90% of whole farm costs).
Prices were either given by the AgFA Enterprise Analysis report if available (mailbox price, wage rates) or were estimated based on percentiles of actual Wisconsin auction reports for the last three years.
Other characteristics such as calf death loss, cull rates, and calving intervals were educated estimates. </t>
  </si>
  <si>
    <t>lbs/cow</t>
  </si>
  <si>
    <t>Cows</t>
  </si>
  <si>
    <r>
      <t xml:space="preserve">Dairy Enterprise Budget
2015-2017 Per Cow Averages of Different Production Levels 
For 200-500 Cow Herd Sizes (Average Herd Size </t>
    </r>
    <r>
      <rPr>
        <b/>
        <sz val="14"/>
        <color theme="1"/>
        <rFont val="Calibri"/>
        <family val="2"/>
      </rPr>
      <t>≈ 330)</t>
    </r>
    <r>
      <rPr>
        <b/>
        <sz val="14"/>
        <color theme="1"/>
        <rFont val="Calibri"/>
        <family val="2"/>
        <scheme val="minor"/>
      </rPr>
      <t xml:space="preserve">
</t>
    </r>
    <r>
      <rPr>
        <sz val="12"/>
        <color theme="1"/>
        <rFont val="Calibri"/>
        <family val="2"/>
        <scheme val="minor"/>
      </rPr>
      <t>(One cow unit = 85% lactating, 15% dry)</t>
    </r>
  </si>
  <si>
    <t xml:space="preserve">Estimates are based on the 2015-2017 per cow average AgFA Enterprise Analysis report.  Three reports based on a range of production per cow were run:
     -  20,000-25,000,  average production per cow = 23,065 (12 farms in all 3 years)
     -  25,000-28,000, average production per cow = 26,440 (9 farms in all 3 years)
     -  28,000 - 34,000, average production per cow = 30,598 (9 farms in all 3 years)
The following adjustments were made:
 - Feed costs were determined by a ration provided by Tranel in  "Iowa Dairy Enterprise Budgets, 2018."  This was used in place of the AgFA estimate as AgFA likely includes heifer raising feed costs as well.
- Fixed costs are not provided on the AgFA Enterprise Analysis report.  Thus, the AgFA whole farm Costs of Production report was used and then adjusted for just  those fixed costs associated with the dairy enterprise.  The adjustment was determined by calculating the percent of dairy income to whole farm income and then adjusting whole farm fixed costs by the same percent (approximately 90% of whole farm costs).
Prices were either given by the AgFA Enterprise Analysis report if available (mailbox price, wage rates) or were estimated based on percentiles of actual Wisconsin auction reports for the last three years.
Other characteristics such as calf death loss, cull rates, and calving inervals were educated estimates.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</si>
</sst>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6" formatCode="&quot;$&quot;#,##0_);[Red]\(&quot;$&quot;#,##0\)"/>
    <numFmt numFmtId="44" formatCode="_(&quot;$&quot;* #,##0.00_);_(&quot;$&quot;* \(#,##0.00\);_(&quot;$&quot;* &quot;-&quot;??_);_(@_)"/>
    <numFmt numFmtId="43" formatCode="_(* #,##0.00_);_(* \(#,##0.00\);_(* &quot;-&quot;??_);_(@_)"/>
    <numFmt numFmtId="164" formatCode="_(* #,##0_);_(* \(#,##0\);_(* &quot;-&quot;??_);_(@_)"/>
    <numFmt numFmtId="165" formatCode="0.0%"/>
    <numFmt numFmtId="166" formatCode="0.0"/>
    <numFmt numFmtId="167" formatCode="0.000"/>
  </numFmts>
  <fonts count="50">
    <font>
      <sz val="11"/>
      <color theme="1"/>
      <name val="Calibri"/>
      <family val="2"/>
      <scheme val="minor"/>
    </font>
    <font>
      <sz val="11"/>
      <color theme="1"/>
      <name val="Calibri"/>
      <family val="2"/>
      <scheme val="minor"/>
    </font>
    <font>
      <b/>
      <sz val="11"/>
      <color theme="1"/>
      <name val="Calibri"/>
      <family val="2"/>
      <scheme val="minor"/>
    </font>
    <font>
      <b/>
      <u/>
      <sz val="11"/>
      <color theme="1"/>
      <name val="Calibri"/>
      <family val="2"/>
      <scheme val="minor"/>
    </font>
    <font>
      <i/>
      <sz val="11"/>
      <color theme="1"/>
      <name val="Calibri"/>
      <family val="2"/>
      <scheme val="minor"/>
    </font>
    <font>
      <sz val="11"/>
      <color rgb="FFC00000"/>
      <name val="Calibri"/>
      <family val="2"/>
      <scheme val="minor"/>
    </font>
    <font>
      <b/>
      <i/>
      <sz val="11"/>
      <color theme="1"/>
      <name val="Calibri"/>
      <family val="2"/>
      <scheme val="minor"/>
    </font>
    <font>
      <sz val="9"/>
      <color theme="1"/>
      <name val="Calibri"/>
      <family val="2"/>
      <scheme val="minor"/>
    </font>
    <font>
      <b/>
      <sz val="11"/>
      <color rgb="FFC00000"/>
      <name val="Calibri"/>
      <family val="2"/>
      <scheme val="minor"/>
    </font>
    <font>
      <sz val="9"/>
      <color indexed="81"/>
      <name val="Tahoma"/>
      <family val="2"/>
    </font>
    <font>
      <sz val="10"/>
      <color theme="1"/>
      <name val="Calibri"/>
      <family val="2"/>
      <scheme val="minor"/>
    </font>
    <font>
      <u/>
      <sz val="11"/>
      <color theme="1"/>
      <name val="Calibri"/>
      <family val="2"/>
      <scheme val="minor"/>
    </font>
    <font>
      <b/>
      <sz val="11"/>
      <color indexed="8"/>
      <name val="Calibri"/>
      <family val="2"/>
    </font>
    <font>
      <sz val="11"/>
      <color indexed="8"/>
      <name val="Calibri"/>
      <family val="2"/>
    </font>
    <font>
      <vertAlign val="superscript"/>
      <sz val="11"/>
      <color indexed="8"/>
      <name val="Calibri"/>
      <family val="2"/>
    </font>
    <font>
      <sz val="10"/>
      <name val="Arial"/>
      <family val="2"/>
    </font>
    <font>
      <b/>
      <sz val="10"/>
      <name val="CG Times (W1)"/>
      <family val="1"/>
    </font>
    <font>
      <sz val="10"/>
      <name val="CG Times (W1)"/>
      <family val="1"/>
    </font>
    <font>
      <i/>
      <sz val="10"/>
      <name val="CG Times (W1)"/>
      <family val="1"/>
    </font>
    <font>
      <i/>
      <sz val="9"/>
      <color theme="1"/>
      <name val="Calibri"/>
      <family val="2"/>
      <scheme val="minor"/>
    </font>
    <font>
      <vertAlign val="superscript"/>
      <sz val="11"/>
      <color theme="1"/>
      <name val="Calibri"/>
      <family val="2"/>
      <scheme val="minor"/>
    </font>
    <font>
      <sz val="14"/>
      <color theme="1"/>
      <name val="Calibri"/>
      <family val="2"/>
      <scheme val="minor"/>
    </font>
    <font>
      <b/>
      <sz val="14"/>
      <color theme="1"/>
      <name val="Calibri"/>
      <family val="2"/>
      <scheme val="minor"/>
    </font>
    <font>
      <sz val="12"/>
      <color theme="1"/>
      <name val="Calibri"/>
      <family val="2"/>
      <scheme val="minor"/>
    </font>
    <font>
      <u/>
      <vertAlign val="superscript"/>
      <sz val="11"/>
      <color theme="1"/>
      <name val="Calibri"/>
      <family val="2"/>
      <scheme val="minor"/>
    </font>
    <font>
      <b/>
      <u/>
      <sz val="24"/>
      <color theme="1"/>
      <name val="Calibri"/>
      <family val="2"/>
      <scheme val="minor"/>
    </font>
    <font>
      <b/>
      <sz val="9"/>
      <color indexed="81"/>
      <name val="Tahoma"/>
      <family val="2"/>
    </font>
    <font>
      <b/>
      <u/>
      <sz val="8"/>
      <color theme="1"/>
      <name val="Calibri"/>
      <family val="2"/>
      <scheme val="minor"/>
    </font>
    <font>
      <b/>
      <sz val="14"/>
      <color rgb="FFC00000"/>
      <name val="Calibri"/>
      <family val="2"/>
      <scheme val="minor"/>
    </font>
    <font>
      <b/>
      <sz val="12"/>
      <color theme="1"/>
      <name val="Calibri"/>
      <family val="2"/>
      <scheme val="minor"/>
    </font>
    <font>
      <sz val="8"/>
      <color rgb="FFC00000"/>
      <name val="Calibri"/>
      <family val="2"/>
      <scheme val="minor"/>
    </font>
    <font>
      <i/>
      <sz val="10"/>
      <color theme="1"/>
      <name val="Calibri"/>
      <family val="2"/>
      <scheme val="minor"/>
    </font>
    <font>
      <b/>
      <sz val="12"/>
      <name val="CG Times (W1)"/>
      <family val="1"/>
    </font>
    <font>
      <u/>
      <sz val="11"/>
      <color theme="10"/>
      <name val="Calibri"/>
      <family val="2"/>
      <scheme val="minor"/>
    </font>
    <font>
      <u/>
      <sz val="16"/>
      <color theme="10"/>
      <name val="Calibri"/>
      <family val="2"/>
      <scheme val="minor"/>
    </font>
    <font>
      <b/>
      <u/>
      <sz val="12"/>
      <color theme="1"/>
      <name val="Calibri"/>
      <family val="2"/>
      <scheme val="minor"/>
    </font>
    <font>
      <b/>
      <u/>
      <vertAlign val="superscript"/>
      <sz val="12"/>
      <color theme="1"/>
      <name val="Calibri"/>
      <family val="2"/>
      <scheme val="minor"/>
    </font>
    <font>
      <u/>
      <sz val="12"/>
      <color theme="1"/>
      <name val="Calibri"/>
      <family val="2"/>
      <scheme val="minor"/>
    </font>
    <font>
      <sz val="10"/>
      <name val="Calibri"/>
      <family val="2"/>
      <scheme val="minor"/>
    </font>
    <font>
      <b/>
      <sz val="14"/>
      <color indexed="8"/>
      <name val="Calibri"/>
      <family val="2"/>
    </font>
    <font>
      <b/>
      <u/>
      <sz val="18"/>
      <color theme="1"/>
      <name val="Calibri"/>
      <family val="2"/>
      <scheme val="minor"/>
    </font>
    <font>
      <b/>
      <sz val="12"/>
      <color rgb="FFC00000"/>
      <name val="Calibri"/>
      <family val="2"/>
      <scheme val="minor"/>
    </font>
    <font>
      <b/>
      <u/>
      <sz val="14"/>
      <color theme="1"/>
      <name val="Calibri"/>
      <family val="2"/>
      <scheme val="minor"/>
    </font>
    <font>
      <u val="singleAccounting"/>
      <sz val="11"/>
      <color rgb="FFC00000"/>
      <name val="Calibri"/>
      <family val="2"/>
      <scheme val="minor"/>
    </font>
    <font>
      <b/>
      <u/>
      <vertAlign val="superscript"/>
      <sz val="11"/>
      <color theme="1"/>
      <name val="Calibri"/>
      <family val="2"/>
      <scheme val="minor"/>
    </font>
    <font>
      <i/>
      <vertAlign val="superscript"/>
      <sz val="11"/>
      <color theme="1"/>
      <name val="Calibri"/>
      <family val="2"/>
      <scheme val="minor"/>
    </font>
    <font>
      <b/>
      <i/>
      <u/>
      <sz val="11"/>
      <color theme="1"/>
      <name val="Calibri"/>
      <family val="2"/>
      <scheme val="minor"/>
    </font>
    <font>
      <u/>
      <sz val="11"/>
      <color indexed="8"/>
      <name val="Calibri"/>
      <family val="2"/>
    </font>
    <font>
      <b/>
      <sz val="10"/>
      <name val="Calibri"/>
      <family val="2"/>
      <scheme val="minor"/>
    </font>
    <font>
      <b/>
      <sz val="14"/>
      <color theme="1"/>
      <name val="Calibri"/>
      <family val="2"/>
    </font>
  </fonts>
  <fills count="12">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rgb="FF00B0F0"/>
        <bgColor indexed="64"/>
      </patternFill>
    </fill>
    <fill>
      <patternFill patternType="solid">
        <fgColor theme="9" tint="0.79998168889431442"/>
        <bgColor indexed="64"/>
      </patternFill>
    </fill>
    <fill>
      <patternFill patternType="solid">
        <fgColor theme="0" tint="-0.499984740745262"/>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9" tint="0.39997558519241921"/>
        <bgColor indexed="64"/>
      </patternFill>
    </fill>
  </fills>
  <borders count="6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diagonal/>
    </border>
    <border>
      <left style="thin">
        <color indexed="64"/>
      </left>
      <right/>
      <top style="thin">
        <color indexed="64"/>
      </top>
      <bottom style="medium">
        <color indexed="64"/>
      </bottom>
      <diagonal/>
    </border>
    <border>
      <left/>
      <right/>
      <top/>
      <bottom style="thin">
        <color indexed="64"/>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right/>
      <top style="thin">
        <color auto="1"/>
      </top>
      <bottom style="thin">
        <color auto="1"/>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thin">
        <color indexed="64"/>
      </top>
      <bottom/>
      <diagonal/>
    </border>
    <border>
      <left/>
      <right style="medium">
        <color indexed="64"/>
      </right>
      <top/>
      <bottom/>
      <diagonal/>
    </border>
    <border diagonalUp="1" diagonalDown="1">
      <left style="thin">
        <color indexed="64"/>
      </left>
      <right style="thin">
        <color indexed="64"/>
      </right>
      <top style="thin">
        <color indexed="64"/>
      </top>
      <bottom style="thin">
        <color indexed="64"/>
      </bottom>
      <diagonal style="thin">
        <color indexed="64"/>
      </diagonal>
    </border>
    <border>
      <left/>
      <right/>
      <top/>
      <bottom style="medium">
        <color indexed="64"/>
      </bottom>
      <diagonal/>
    </border>
    <border>
      <left style="thin">
        <color indexed="64"/>
      </left>
      <right/>
      <top style="medium">
        <color indexed="64"/>
      </top>
      <bottom style="thin">
        <color indexed="64"/>
      </bottom>
      <diagonal/>
    </border>
    <border>
      <left/>
      <right/>
      <top style="thin">
        <color indexed="64"/>
      </top>
      <bottom style="medium">
        <color indexed="64"/>
      </bottom>
      <diagonal/>
    </border>
    <border>
      <left style="thin">
        <color indexed="64"/>
      </left>
      <right style="thin">
        <color indexed="64"/>
      </right>
      <top/>
      <bottom style="medium">
        <color indexed="64"/>
      </bottom>
      <diagonal/>
    </border>
    <border>
      <left style="thick">
        <color auto="1"/>
      </left>
      <right/>
      <top style="thick">
        <color auto="1"/>
      </top>
      <bottom/>
      <diagonal/>
    </border>
    <border>
      <left/>
      <right/>
      <top style="thick">
        <color auto="1"/>
      </top>
      <bottom/>
      <diagonal/>
    </border>
    <border>
      <left style="thin">
        <color indexed="64"/>
      </left>
      <right/>
      <top style="thick">
        <color auto="1"/>
      </top>
      <bottom style="thin">
        <color indexed="64"/>
      </bottom>
      <diagonal/>
    </border>
    <border>
      <left/>
      <right/>
      <top style="thick">
        <color auto="1"/>
      </top>
      <bottom style="thin">
        <color auto="1"/>
      </bottom>
      <diagonal/>
    </border>
    <border>
      <left/>
      <right style="thin">
        <color indexed="64"/>
      </right>
      <top style="thick">
        <color auto="1"/>
      </top>
      <bottom style="thin">
        <color indexed="64"/>
      </bottom>
      <diagonal/>
    </border>
    <border>
      <left style="thick">
        <color auto="1"/>
      </left>
      <right/>
      <top/>
      <bottom/>
      <diagonal/>
    </border>
    <border>
      <left style="thin">
        <color indexed="64"/>
      </left>
      <right style="thick">
        <color auto="1"/>
      </right>
      <top/>
      <bottom/>
      <diagonal/>
    </border>
    <border>
      <left style="thick">
        <color auto="1"/>
      </left>
      <right style="thin">
        <color indexed="64"/>
      </right>
      <top style="thin">
        <color indexed="64"/>
      </top>
      <bottom style="thin">
        <color indexed="64"/>
      </bottom>
      <diagonal/>
    </border>
    <border>
      <left style="thin">
        <color indexed="64"/>
      </left>
      <right style="thick">
        <color auto="1"/>
      </right>
      <top style="thin">
        <color indexed="64"/>
      </top>
      <bottom style="thin">
        <color indexed="64"/>
      </bottom>
      <diagonal/>
    </border>
    <border>
      <left style="thick">
        <color auto="1"/>
      </left>
      <right/>
      <top/>
      <bottom style="thick">
        <color auto="1"/>
      </bottom>
      <diagonal/>
    </border>
    <border>
      <left/>
      <right/>
      <top/>
      <bottom style="thick">
        <color auto="1"/>
      </bottom>
      <diagonal/>
    </border>
    <border>
      <left style="thin">
        <color indexed="64"/>
      </left>
      <right style="thin">
        <color indexed="64"/>
      </right>
      <top style="thin">
        <color indexed="64"/>
      </top>
      <bottom style="thick">
        <color auto="1"/>
      </bottom>
      <diagonal/>
    </border>
    <border>
      <left style="thin">
        <color indexed="64"/>
      </left>
      <right style="thick">
        <color auto="1"/>
      </right>
      <top style="thin">
        <color indexed="64"/>
      </top>
      <bottom style="thick">
        <color auto="1"/>
      </bottom>
      <diagonal/>
    </border>
    <border>
      <left/>
      <right style="thin">
        <color indexed="64"/>
      </right>
      <top/>
      <bottom style="thick">
        <color auto="1"/>
      </bottom>
      <diagonal/>
    </border>
    <border>
      <left style="thin">
        <color auto="1"/>
      </left>
      <right style="thick">
        <color auto="1"/>
      </right>
      <top style="thick">
        <color auto="1"/>
      </top>
      <bottom style="thin">
        <color auto="1"/>
      </bottom>
      <diagonal/>
    </border>
    <border>
      <left style="thin">
        <color auto="1"/>
      </left>
      <right style="thick">
        <color auto="1"/>
      </right>
      <top style="thick">
        <color auto="1"/>
      </top>
      <bottom/>
      <diagonal/>
    </border>
    <border>
      <left style="thin">
        <color auto="1"/>
      </left>
      <right style="thick">
        <color auto="1"/>
      </right>
      <top/>
      <bottom style="thin">
        <color auto="1"/>
      </bottom>
      <diagonal/>
    </border>
    <border>
      <left style="thick">
        <color auto="1"/>
      </left>
      <right/>
      <top style="thin">
        <color indexed="64"/>
      </top>
      <bottom/>
      <diagonal/>
    </border>
    <border>
      <left style="thick">
        <color indexed="64"/>
      </left>
      <right style="thin">
        <color indexed="64"/>
      </right>
      <top style="thin">
        <color indexed="64"/>
      </top>
      <bottom style="medium">
        <color indexed="64"/>
      </bottom>
      <diagonal/>
    </border>
    <border>
      <left style="thick">
        <color indexed="64"/>
      </left>
      <right style="thin">
        <color indexed="64"/>
      </right>
      <top style="medium">
        <color indexed="64"/>
      </top>
      <bottom style="thin">
        <color indexed="64"/>
      </bottom>
      <diagonal/>
    </border>
    <border diagonalUp="1" diagonalDown="1">
      <left style="thin">
        <color indexed="64"/>
      </left>
      <right style="thick">
        <color indexed="64"/>
      </right>
      <top style="medium">
        <color indexed="64"/>
      </top>
      <bottom style="thin">
        <color indexed="64"/>
      </bottom>
      <diagonal style="thin">
        <color indexed="64"/>
      </diagonal>
    </border>
    <border>
      <left/>
      <right style="thick">
        <color auto="1"/>
      </right>
      <top style="thin">
        <color indexed="64"/>
      </top>
      <bottom style="thin">
        <color indexed="64"/>
      </bottom>
      <diagonal/>
    </border>
    <border>
      <left style="thick">
        <color auto="1"/>
      </left>
      <right style="thin">
        <color indexed="64"/>
      </right>
      <top/>
      <bottom style="thin">
        <color indexed="64"/>
      </bottom>
      <diagonal/>
    </border>
    <border>
      <left/>
      <right style="thick">
        <color auto="1"/>
      </right>
      <top style="thick">
        <color auto="1"/>
      </top>
      <bottom/>
      <diagonal/>
    </border>
    <border>
      <left/>
      <right style="thick">
        <color auto="1"/>
      </right>
      <top/>
      <bottom/>
      <diagonal/>
    </border>
    <border>
      <left style="thick">
        <color auto="1"/>
      </left>
      <right style="thin">
        <color indexed="64"/>
      </right>
      <top style="thin">
        <color indexed="64"/>
      </top>
      <bottom style="thick">
        <color auto="1"/>
      </bottom>
      <diagonal/>
    </border>
    <border>
      <left style="thick">
        <color auto="1"/>
      </left>
      <right style="thin">
        <color indexed="64"/>
      </right>
      <top style="thin">
        <color indexed="64"/>
      </top>
      <bottom/>
      <diagonal/>
    </border>
    <border>
      <left/>
      <right style="medium">
        <color auto="1"/>
      </right>
      <top style="medium">
        <color auto="1"/>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auto="1"/>
      </right>
      <top style="medium">
        <color indexed="64"/>
      </top>
      <bottom style="medium">
        <color indexed="64"/>
      </bottom>
      <diagonal/>
    </border>
  </borders>
  <cellStyleXfs count="5">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3" fillId="0" borderId="0" applyNumberFormat="0" applyFill="0" applyBorder="0" applyAlignment="0" applyProtection="0"/>
  </cellStyleXfs>
  <cellXfs count="477">
    <xf numFmtId="0" fontId="0" fillId="0" borderId="0" xfId="0"/>
    <xf numFmtId="0" fontId="0" fillId="0" borderId="0" xfId="0" applyFill="1" applyBorder="1" applyProtection="1"/>
    <xf numFmtId="0" fontId="12" fillId="0" borderId="1" xfId="0" applyFont="1" applyFill="1" applyBorder="1" applyAlignment="1" applyProtection="1">
      <alignment horizontal="center"/>
    </xf>
    <xf numFmtId="0" fontId="13" fillId="0" borderId="1" xfId="0" applyFont="1" applyFill="1" applyBorder="1" applyAlignment="1" applyProtection="1">
      <alignment horizontal="center"/>
    </xf>
    <xf numFmtId="0" fontId="12" fillId="0" borderId="3" xfId="0" applyFont="1" applyFill="1" applyBorder="1" applyAlignment="1" applyProtection="1">
      <alignment horizontal="center" wrapText="1"/>
    </xf>
    <xf numFmtId="0" fontId="15" fillId="0" borderId="0" xfId="0" applyFont="1"/>
    <xf numFmtId="0" fontId="0" fillId="0" borderId="0" xfId="0" applyFont="1" applyFill="1" applyAlignment="1">
      <alignment vertical="center" wrapText="1"/>
    </xf>
    <xf numFmtId="0" fontId="22" fillId="0" borderId="0" xfId="0" applyFont="1" applyAlignment="1">
      <alignment horizontal="center"/>
    </xf>
    <xf numFmtId="0" fontId="23" fillId="0" borderId="0" xfId="0" applyFont="1" applyFill="1" applyAlignment="1">
      <alignment vertical="center" wrapText="1"/>
    </xf>
    <xf numFmtId="0" fontId="34" fillId="0" borderId="0" xfId="4" applyFont="1" applyAlignment="1">
      <alignment vertical="center"/>
    </xf>
    <xf numFmtId="0" fontId="12" fillId="0" borderId="2" xfId="0" applyFont="1" applyFill="1" applyBorder="1" applyAlignment="1" applyProtection="1">
      <alignment horizontal="center" wrapText="1"/>
    </xf>
    <xf numFmtId="0" fontId="10" fillId="0" borderId="8" xfId="0" applyFont="1" applyFill="1" applyBorder="1" applyAlignment="1" applyProtection="1">
      <alignment horizontal="center" wrapText="1"/>
    </xf>
    <xf numFmtId="0" fontId="10" fillId="0" borderId="2" xfId="0" applyFont="1" applyFill="1" applyBorder="1" applyAlignment="1" applyProtection="1">
      <alignment horizontal="center" wrapText="1"/>
    </xf>
    <xf numFmtId="0" fontId="0" fillId="0" borderId="46" xfId="0" applyFill="1" applyBorder="1" applyProtection="1"/>
    <xf numFmtId="0" fontId="23" fillId="0" borderId="0" xfId="0" applyFont="1" applyAlignment="1">
      <alignment vertical="center" wrapText="1"/>
    </xf>
    <xf numFmtId="0" fontId="0" fillId="0" borderId="1" xfId="0" applyFill="1" applyBorder="1" applyAlignment="1" applyProtection="1">
      <alignment horizontal="center" vertical="center" wrapText="1"/>
    </xf>
    <xf numFmtId="0" fontId="7" fillId="0" borderId="0" xfId="0" applyFont="1" applyAlignment="1" applyProtection="1">
      <alignment horizontal="center" vertical="center"/>
    </xf>
    <xf numFmtId="0" fontId="3" fillId="0" borderId="15" xfId="0" applyFont="1" applyBorder="1" applyProtection="1"/>
    <xf numFmtId="0" fontId="22" fillId="0" borderId="0" xfId="0" applyFont="1" applyBorder="1" applyAlignment="1" applyProtection="1">
      <alignment horizontal="center" vertical="center"/>
    </xf>
    <xf numFmtId="0" fontId="0" fillId="0" borderId="13" xfId="0" applyBorder="1" applyProtection="1"/>
    <xf numFmtId="0" fontId="0" fillId="0" borderId="14" xfId="0" applyFont="1" applyBorder="1" applyAlignment="1" applyProtection="1">
      <alignment horizontal="right"/>
    </xf>
    <xf numFmtId="0" fontId="0" fillId="0" borderId="21" xfId="0" applyBorder="1" applyProtection="1"/>
    <xf numFmtId="0" fontId="0" fillId="0" borderId="22" xfId="0" applyBorder="1" applyAlignment="1" applyProtection="1">
      <alignment horizontal="right"/>
    </xf>
    <xf numFmtId="0" fontId="0" fillId="0" borderId="15" xfId="0" applyBorder="1" applyProtection="1"/>
    <xf numFmtId="0" fontId="0" fillId="0" borderId="3" xfId="0" applyBorder="1" applyAlignment="1" applyProtection="1">
      <alignment horizontal="right"/>
    </xf>
    <xf numFmtId="0" fontId="0" fillId="0" borderId="16" xfId="0" applyBorder="1" applyProtection="1"/>
    <xf numFmtId="0" fontId="0" fillId="0" borderId="17" xfId="0" applyBorder="1" applyAlignment="1" applyProtection="1">
      <alignment horizontal="right"/>
    </xf>
    <xf numFmtId="0" fontId="0" fillId="0" borderId="3" xfId="0" applyBorder="1" applyProtection="1"/>
    <xf numFmtId="0" fontId="2" fillId="0" borderId="16" xfId="0" applyFont="1" applyBorder="1" applyProtection="1"/>
    <xf numFmtId="0" fontId="6" fillId="0" borderId="17" xfId="0" applyFont="1" applyBorder="1" applyAlignment="1" applyProtection="1">
      <alignment horizontal="right"/>
    </xf>
    <xf numFmtId="0" fontId="3" fillId="0" borderId="21" xfId="0" applyFont="1" applyBorder="1" applyProtection="1"/>
    <xf numFmtId="0" fontId="0" fillId="0" borderId="22" xfId="0" applyBorder="1" applyProtection="1"/>
    <xf numFmtId="0" fontId="4" fillId="8" borderId="29" xfId="0" applyFont="1" applyFill="1" applyBorder="1" applyProtection="1"/>
    <xf numFmtId="0" fontId="0" fillId="8" borderId="3" xfId="0" applyFill="1" applyBorder="1" applyProtection="1"/>
    <xf numFmtId="0" fontId="4" fillId="0" borderId="22" xfId="0" applyFont="1" applyBorder="1" applyAlignment="1" applyProtection="1">
      <alignment horizontal="right"/>
    </xf>
    <xf numFmtId="0" fontId="6" fillId="0" borderId="3" xfId="0" applyFont="1" applyBorder="1" applyAlignment="1" applyProtection="1">
      <alignment horizontal="right"/>
    </xf>
    <xf numFmtId="0" fontId="4" fillId="0" borderId="3" xfId="0" applyFont="1" applyBorder="1" applyAlignment="1" applyProtection="1">
      <alignment horizontal="right"/>
    </xf>
    <xf numFmtId="0" fontId="0" fillId="6" borderId="15" xfId="0" applyFill="1" applyBorder="1" applyProtection="1"/>
    <xf numFmtId="0" fontId="4" fillId="6" borderId="3" xfId="0" applyFont="1" applyFill="1" applyBorder="1" applyAlignment="1" applyProtection="1">
      <alignment horizontal="right"/>
    </xf>
    <xf numFmtId="0" fontId="3" fillId="0" borderId="15" xfId="0" applyFont="1" applyBorder="1" applyAlignment="1" applyProtection="1">
      <alignment horizontal="left"/>
    </xf>
    <xf numFmtId="0" fontId="0" fillId="6" borderId="3" xfId="0" applyFill="1" applyBorder="1" applyProtection="1"/>
    <xf numFmtId="0" fontId="0" fillId="6" borderId="12" xfId="0" applyFill="1" applyBorder="1" applyProtection="1"/>
    <xf numFmtId="0" fontId="0" fillId="6" borderId="0" xfId="0" applyFill="1" applyBorder="1" applyProtection="1"/>
    <xf numFmtId="0" fontId="3" fillId="0" borderId="4" xfId="0" applyFont="1" applyBorder="1" applyProtection="1"/>
    <xf numFmtId="0" fontId="4" fillId="0" borderId="5" xfId="0" applyFont="1" applyFill="1" applyBorder="1" applyAlignment="1" applyProtection="1">
      <alignment horizontal="right"/>
    </xf>
    <xf numFmtId="0" fontId="4" fillId="0" borderId="3" xfId="0" applyFont="1" applyFill="1" applyBorder="1" applyAlignment="1" applyProtection="1">
      <alignment horizontal="right"/>
    </xf>
    <xf numFmtId="0" fontId="4" fillId="0" borderId="17" xfId="0" applyFont="1" applyFill="1" applyBorder="1" applyAlignment="1" applyProtection="1">
      <alignment horizontal="right"/>
    </xf>
    <xf numFmtId="0" fontId="11" fillId="0" borderId="1" xfId="0" applyFont="1" applyBorder="1" applyAlignment="1" applyProtection="1">
      <alignment horizontal="center"/>
    </xf>
    <xf numFmtId="0" fontId="11" fillId="0" borderId="8" xfId="0" applyFont="1" applyBorder="1" applyAlignment="1" applyProtection="1">
      <alignment horizontal="center"/>
    </xf>
    <xf numFmtId="164" fontId="0" fillId="0" borderId="1" xfId="1" applyNumberFormat="1" applyFont="1" applyBorder="1" applyProtection="1"/>
    <xf numFmtId="164" fontId="0" fillId="0" borderId="8" xfId="1" applyNumberFormat="1" applyFont="1" applyBorder="1" applyProtection="1"/>
    <xf numFmtId="164" fontId="0" fillId="0" borderId="1" xfId="0" applyNumberFormat="1" applyBorder="1" applyProtection="1"/>
    <xf numFmtId="164" fontId="0" fillId="0" borderId="8" xfId="0" applyNumberFormat="1" applyBorder="1" applyProtection="1"/>
    <xf numFmtId="164" fontId="6" fillId="0" borderId="10" xfId="0" applyNumberFormat="1" applyFont="1" applyBorder="1" applyAlignment="1" applyProtection="1">
      <alignment horizontal="right"/>
    </xf>
    <xf numFmtId="164" fontId="6" fillId="0" borderId="11" xfId="0" applyNumberFormat="1" applyFont="1" applyBorder="1" applyAlignment="1" applyProtection="1">
      <alignment horizontal="right"/>
    </xf>
    <xf numFmtId="3" fontId="19" fillId="8" borderId="1" xfId="0" applyNumberFormat="1" applyFont="1" applyFill="1" applyBorder="1" applyProtection="1"/>
    <xf numFmtId="3" fontId="19" fillId="8" borderId="8" xfId="0" applyNumberFormat="1" applyFont="1" applyFill="1" applyBorder="1" applyProtection="1"/>
    <xf numFmtId="164" fontId="0" fillId="0" borderId="1" xfId="1" applyNumberFormat="1" applyFont="1" applyFill="1" applyBorder="1" applyProtection="1"/>
    <xf numFmtId="164" fontId="0" fillId="0" borderId="8" xfId="1" applyNumberFormat="1" applyFont="1" applyFill="1" applyBorder="1" applyProtection="1"/>
    <xf numFmtId="164" fontId="6" fillId="0" borderId="10" xfId="1" applyNumberFormat="1" applyFont="1" applyBorder="1" applyAlignment="1" applyProtection="1">
      <alignment horizontal="right"/>
    </xf>
    <xf numFmtId="164" fontId="6" fillId="0" borderId="11" xfId="1" applyNumberFormat="1" applyFont="1" applyBorder="1" applyAlignment="1" applyProtection="1">
      <alignment horizontal="right"/>
    </xf>
    <xf numFmtId="0" fontId="27" fillId="8" borderId="1" xfId="0" applyFont="1" applyFill="1" applyBorder="1" applyAlignment="1" applyProtection="1">
      <alignment horizontal="center" vertical="center" wrapText="1"/>
    </xf>
    <xf numFmtId="1" fontId="0" fillId="8" borderId="1" xfId="0" applyNumberFormat="1" applyFill="1" applyBorder="1" applyProtection="1"/>
    <xf numFmtId="3" fontId="0" fillId="8" borderId="7" xfId="0" applyNumberFormat="1" applyFill="1" applyBorder="1" applyAlignment="1" applyProtection="1">
      <alignment horizontal="center"/>
    </xf>
    <xf numFmtId="0" fontId="4" fillId="0" borderId="23" xfId="0" applyFont="1" applyBorder="1" applyAlignment="1" applyProtection="1">
      <alignment horizontal="right"/>
    </xf>
    <xf numFmtId="0" fontId="4" fillId="0" borderId="24" xfId="0" applyFont="1" applyBorder="1" applyAlignment="1" applyProtection="1">
      <alignment horizontal="right"/>
    </xf>
    <xf numFmtId="164" fontId="6" fillId="0" borderId="1" xfId="0" applyNumberFormat="1" applyFont="1" applyBorder="1" applyAlignment="1" applyProtection="1">
      <alignment horizontal="right"/>
    </xf>
    <xf numFmtId="164" fontId="6" fillId="0" borderId="8" xfId="0" applyNumberFormat="1" applyFont="1" applyBorder="1" applyAlignment="1" applyProtection="1">
      <alignment horizontal="right"/>
    </xf>
    <xf numFmtId="164" fontId="4" fillId="0" borderId="1" xfId="0" applyNumberFormat="1" applyFont="1" applyBorder="1" applyAlignment="1" applyProtection="1">
      <alignment horizontal="right"/>
    </xf>
    <xf numFmtId="164" fontId="4" fillId="0" borderId="8" xfId="0" applyNumberFormat="1" applyFont="1" applyBorder="1" applyAlignment="1" applyProtection="1">
      <alignment horizontal="right"/>
    </xf>
    <xf numFmtId="43" fontId="4" fillId="0" borderId="1" xfId="0" applyNumberFormat="1" applyFont="1" applyBorder="1" applyAlignment="1" applyProtection="1">
      <alignment horizontal="right"/>
    </xf>
    <xf numFmtId="43" fontId="4" fillId="0" borderId="8" xfId="0" applyNumberFormat="1" applyFont="1" applyBorder="1" applyAlignment="1" applyProtection="1">
      <alignment horizontal="right"/>
    </xf>
    <xf numFmtId="164" fontId="4" fillId="6" borderId="1" xfId="0" applyNumberFormat="1" applyFont="1" applyFill="1" applyBorder="1" applyAlignment="1" applyProtection="1">
      <alignment horizontal="right"/>
    </xf>
    <xf numFmtId="164" fontId="4" fillId="6" borderId="8" xfId="0" applyNumberFormat="1" applyFont="1" applyFill="1" applyBorder="1" applyAlignment="1" applyProtection="1">
      <alignment horizontal="right"/>
    </xf>
    <xf numFmtId="0" fontId="0" fillId="6" borderId="1" xfId="0" applyFill="1" applyBorder="1" applyProtection="1"/>
    <xf numFmtId="0" fontId="0" fillId="6" borderId="8" xfId="0" applyFill="1" applyBorder="1" applyProtection="1"/>
    <xf numFmtId="0" fontId="0" fillId="0" borderId="1" xfId="0" applyBorder="1" applyProtection="1"/>
    <xf numFmtId="0" fontId="0" fillId="0" borderId="8" xfId="0" applyBorder="1" applyProtection="1"/>
    <xf numFmtId="43" fontId="0" fillId="0" borderId="1" xfId="0" applyNumberFormat="1" applyBorder="1" applyProtection="1"/>
    <xf numFmtId="43" fontId="0" fillId="0" borderId="8" xfId="0" applyNumberFormat="1" applyBorder="1" applyProtection="1"/>
    <xf numFmtId="164" fontId="0" fillId="8" borderId="1" xfId="0" applyNumberFormat="1" applyFill="1" applyBorder="1" applyAlignment="1" applyProtection="1">
      <alignment horizontal="center" vertical="center"/>
    </xf>
    <xf numFmtId="164" fontId="0" fillId="8" borderId="8" xfId="0" applyNumberFormat="1" applyFill="1" applyBorder="1" applyAlignment="1" applyProtection="1">
      <alignment horizontal="center" vertical="center"/>
    </xf>
    <xf numFmtId="0" fontId="0" fillId="6" borderId="33" xfId="0" applyFill="1" applyBorder="1" applyProtection="1"/>
    <xf numFmtId="164" fontId="0" fillId="0" borderId="5" xfId="0" applyNumberFormat="1" applyBorder="1" applyProtection="1"/>
    <xf numFmtId="164" fontId="0" fillId="0" borderId="6" xfId="0" applyNumberFormat="1" applyBorder="1" applyProtection="1"/>
    <xf numFmtId="43" fontId="0" fillId="0" borderId="10" xfId="0" applyNumberFormat="1" applyBorder="1" applyProtection="1"/>
    <xf numFmtId="43" fontId="0" fillId="0" borderId="11" xfId="0" applyNumberFormat="1" applyBorder="1" applyProtection="1"/>
    <xf numFmtId="164" fontId="4" fillId="0" borderId="0" xfId="0" applyNumberFormat="1" applyFont="1" applyFill="1" applyBorder="1" applyAlignment="1" applyProtection="1">
      <alignment horizontal="right"/>
    </xf>
    <xf numFmtId="0" fontId="4" fillId="0" borderId="0" xfId="0" applyFont="1" applyProtection="1"/>
    <xf numFmtId="0" fontId="0" fillId="0" borderId="0" xfId="0" applyProtection="1"/>
    <xf numFmtId="164" fontId="4" fillId="0" borderId="12" xfId="0" applyNumberFormat="1" applyFont="1" applyFill="1" applyBorder="1" applyAlignment="1" applyProtection="1">
      <alignment horizontal="right"/>
    </xf>
    <xf numFmtId="0" fontId="20" fillId="0" borderId="0" xfId="0" applyFont="1" applyAlignment="1" applyProtection="1">
      <alignment horizontal="center" vertical="top"/>
    </xf>
    <xf numFmtId="0" fontId="22" fillId="0" borderId="39" xfId="0" applyFont="1" applyBorder="1" applyAlignment="1" applyProtection="1">
      <alignment vertical="center"/>
    </xf>
    <xf numFmtId="0" fontId="0" fillId="0" borderId="40" xfId="0" applyBorder="1" applyProtection="1"/>
    <xf numFmtId="0" fontId="11" fillId="0" borderId="32" xfId="0" applyFont="1" applyBorder="1" applyProtection="1"/>
    <xf numFmtId="10" fontId="0" fillId="0" borderId="23" xfId="3" applyNumberFormat="1" applyFont="1" applyBorder="1" applyProtection="1"/>
    <xf numFmtId="0" fontId="0" fillId="3" borderId="44" xfId="0" applyFill="1" applyBorder="1" applyProtection="1"/>
    <xf numFmtId="0" fontId="0" fillId="3" borderId="0" xfId="0" applyFill="1" applyBorder="1" applyProtection="1"/>
    <xf numFmtId="0" fontId="0" fillId="0" borderId="1" xfId="0" applyBorder="1" applyAlignment="1" applyProtection="1">
      <alignment horizontal="center" vertical="center" wrapText="1"/>
    </xf>
    <xf numFmtId="0" fontId="0" fillId="0" borderId="25" xfId="0" applyBorder="1" applyAlignment="1" applyProtection="1">
      <alignment horizontal="center" vertical="center" wrapText="1"/>
    </xf>
    <xf numFmtId="0" fontId="0" fillId="0" borderId="30" xfId="0" applyBorder="1" applyProtection="1"/>
    <xf numFmtId="164" fontId="0" fillId="0" borderId="34" xfId="1" applyNumberFormat="1" applyFont="1" applyBorder="1" applyProtection="1"/>
    <xf numFmtId="164" fontId="0" fillId="8" borderId="1" xfId="0" applyNumberFormat="1" applyFill="1" applyBorder="1" applyProtection="1"/>
    <xf numFmtId="164" fontId="0" fillId="8" borderId="50" xfId="0" applyNumberFormat="1" applyFill="1" applyBorder="1" applyProtection="1"/>
    <xf numFmtId="0" fontId="0" fillId="0" borderId="0" xfId="0" applyBorder="1" applyProtection="1"/>
    <xf numFmtId="0" fontId="2" fillId="0" borderId="31" xfId="0" applyFont="1" applyBorder="1" applyAlignment="1" applyProtection="1">
      <alignment horizontal="right"/>
    </xf>
    <xf numFmtId="0" fontId="0" fillId="0" borderId="49" xfId="0" applyBorder="1" applyProtection="1"/>
    <xf numFmtId="0" fontId="2" fillId="0" borderId="52" xfId="0" applyFont="1" applyBorder="1" applyAlignment="1" applyProtection="1">
      <alignment horizontal="right"/>
    </xf>
    <xf numFmtId="0" fontId="0" fillId="0" borderId="45" xfId="0" applyFill="1" applyBorder="1" applyProtection="1"/>
    <xf numFmtId="0" fontId="0" fillId="0" borderId="47" xfId="0" applyBorder="1" applyAlignment="1" applyProtection="1">
      <alignment horizontal="center" wrapText="1"/>
    </xf>
    <xf numFmtId="164" fontId="0" fillId="0" borderId="47" xfId="1" applyNumberFormat="1" applyFont="1" applyBorder="1" applyProtection="1"/>
    <xf numFmtId="164" fontId="0" fillId="0" borderId="1" xfId="0" applyNumberFormat="1" applyFill="1" applyBorder="1" applyProtection="1"/>
    <xf numFmtId="164" fontId="0" fillId="0" borderId="47" xfId="1" applyNumberFormat="1" applyFont="1" applyFill="1" applyBorder="1" applyProtection="1"/>
    <xf numFmtId="43" fontId="0" fillId="0" borderId="50" xfId="0" applyNumberFormat="1" applyBorder="1" applyProtection="1"/>
    <xf numFmtId="164" fontId="0" fillId="8" borderId="51" xfId="0" applyNumberFormat="1" applyFill="1" applyBorder="1" applyAlignment="1" applyProtection="1">
      <alignment horizontal="center" wrapText="1"/>
    </xf>
    <xf numFmtId="0" fontId="0" fillId="8" borderId="44" xfId="0" applyFill="1" applyBorder="1" applyProtection="1"/>
    <xf numFmtId="0" fontId="0" fillId="8" borderId="0" xfId="0" applyFill="1" applyBorder="1" applyProtection="1"/>
    <xf numFmtId="0" fontId="0" fillId="8" borderId="31" xfId="0" applyFill="1" applyBorder="1" applyAlignment="1" applyProtection="1">
      <alignment horizontal="right"/>
    </xf>
    <xf numFmtId="0" fontId="23" fillId="0" borderId="46" xfId="0" applyFont="1" applyBorder="1" applyAlignment="1" applyProtection="1">
      <alignment horizontal="center" vertical="center" wrapText="1"/>
    </xf>
    <xf numFmtId="0" fontId="0" fillId="0" borderId="1" xfId="0" applyFont="1" applyBorder="1" applyAlignment="1" applyProtection="1">
      <alignment horizontal="center" vertical="center" wrapText="1"/>
    </xf>
    <xf numFmtId="0" fontId="0" fillId="0" borderId="1" xfId="0" applyFont="1" applyFill="1" applyBorder="1" applyAlignment="1" applyProtection="1">
      <alignment horizontal="center" vertical="center" wrapText="1"/>
    </xf>
    <xf numFmtId="0" fontId="10" fillId="0" borderId="28" xfId="0" applyFont="1" applyBorder="1" applyAlignment="1" applyProtection="1">
      <alignment horizontal="center" vertical="center" wrapText="1"/>
    </xf>
    <xf numFmtId="0" fontId="11" fillId="0" borderId="1" xfId="0" applyFont="1" applyBorder="1" applyAlignment="1" applyProtection="1">
      <alignment horizontal="center" vertical="top" wrapText="1"/>
    </xf>
    <xf numFmtId="0" fontId="0" fillId="0" borderId="1" xfId="0" applyFont="1" applyBorder="1" applyAlignment="1" applyProtection="1">
      <alignment horizontal="center" vertical="top" wrapText="1"/>
    </xf>
    <xf numFmtId="0" fontId="35" fillId="10" borderId="46" xfId="0" applyFont="1" applyFill="1" applyBorder="1" applyAlignment="1" applyProtection="1">
      <alignment horizontal="left" vertical="center" wrapText="1"/>
    </xf>
    <xf numFmtId="0" fontId="0" fillId="10" borderId="1" xfId="0" applyFont="1" applyFill="1" applyBorder="1" applyAlignment="1" applyProtection="1">
      <alignment horizontal="center" vertical="center" wrapText="1"/>
    </xf>
    <xf numFmtId="0" fontId="11" fillId="10" borderId="1" xfId="0" applyFont="1" applyFill="1" applyBorder="1" applyAlignment="1" applyProtection="1">
      <alignment horizontal="center" vertical="top" wrapText="1"/>
    </xf>
    <xf numFmtId="0" fontId="0" fillId="10" borderId="1" xfId="0" applyFont="1" applyFill="1" applyBorder="1" applyAlignment="1" applyProtection="1">
      <alignment horizontal="center" vertical="top" wrapText="1"/>
    </xf>
    <xf numFmtId="0" fontId="0" fillId="0" borderId="28" xfId="0" applyBorder="1" applyProtection="1"/>
    <xf numFmtId="164" fontId="0" fillId="10" borderId="1" xfId="1" applyNumberFormat="1" applyFont="1" applyFill="1" applyBorder="1" applyProtection="1"/>
    <xf numFmtId="0" fontId="0" fillId="0" borderId="28" xfId="0" applyFill="1" applyBorder="1" applyProtection="1"/>
    <xf numFmtId="0" fontId="0" fillId="0" borderId="38" xfId="0" applyBorder="1" applyProtection="1"/>
    <xf numFmtId="164" fontId="0" fillId="0" borderId="5" xfId="1" applyNumberFormat="1" applyFont="1" applyBorder="1" applyProtection="1"/>
    <xf numFmtId="0" fontId="22" fillId="0" borderId="5" xfId="0" applyFont="1" applyBorder="1" applyAlignment="1" applyProtection="1">
      <alignment horizontal="right"/>
    </xf>
    <xf numFmtId="3" fontId="0" fillId="5" borderId="1" xfId="1" applyNumberFormat="1" applyFont="1" applyFill="1" applyBorder="1" applyAlignment="1" applyProtection="1">
      <alignment horizontal="center" vertical="center"/>
    </xf>
    <xf numFmtId="0" fontId="0" fillId="0" borderId="49" xfId="0" applyFill="1" applyBorder="1" applyAlignment="1" applyProtection="1">
      <alignment horizontal="right" vertical="center"/>
    </xf>
    <xf numFmtId="3" fontId="0" fillId="5" borderId="50" xfId="1" applyNumberFormat="1" applyFont="1" applyFill="1" applyBorder="1" applyAlignment="1" applyProtection="1">
      <alignment horizontal="center" vertical="center"/>
    </xf>
    <xf numFmtId="0" fontId="35" fillId="10" borderId="46" xfId="0" applyFont="1" applyFill="1" applyBorder="1" applyProtection="1"/>
    <xf numFmtId="0" fontId="0" fillId="0" borderId="53" xfId="0" applyBorder="1" applyAlignment="1" applyProtection="1">
      <alignment horizontal="center" wrapText="1"/>
    </xf>
    <xf numFmtId="0" fontId="0" fillId="0" borderId="45" xfId="0" applyBorder="1" applyAlignment="1" applyProtection="1">
      <alignment horizontal="center" wrapText="1"/>
    </xf>
    <xf numFmtId="0" fontId="0" fillId="0" borderId="55" xfId="0" applyFill="1" applyBorder="1" applyProtection="1"/>
    <xf numFmtId="0" fontId="0" fillId="0" borderId="47" xfId="0" applyFont="1" applyBorder="1" applyAlignment="1" applyProtection="1">
      <alignment horizontal="center" vertical="center" wrapText="1"/>
    </xf>
    <xf numFmtId="0" fontId="0" fillId="10" borderId="47" xfId="0" applyFont="1" applyFill="1" applyBorder="1" applyAlignment="1" applyProtection="1">
      <alignment horizontal="center" vertical="center" wrapText="1"/>
    </xf>
    <xf numFmtId="164" fontId="0" fillId="10" borderId="47" xfId="1" applyNumberFormat="1" applyFont="1" applyFill="1" applyBorder="1" applyProtection="1"/>
    <xf numFmtId="164" fontId="0" fillId="0" borderId="59" xfId="1" applyNumberFormat="1" applyFont="1" applyBorder="1" applyProtection="1"/>
    <xf numFmtId="4" fontId="0" fillId="0" borderId="1" xfId="1" applyNumberFormat="1" applyFont="1" applyFill="1" applyBorder="1" applyAlignment="1" applyProtection="1">
      <alignment horizontal="center" vertical="center"/>
    </xf>
    <xf numFmtId="3" fontId="0" fillId="5" borderId="47" xfId="1" applyNumberFormat="1" applyFont="1" applyFill="1" applyBorder="1" applyAlignment="1" applyProtection="1">
      <alignment horizontal="center" vertical="center"/>
    </xf>
    <xf numFmtId="4" fontId="0" fillId="0" borderId="50" xfId="1" applyNumberFormat="1" applyFont="1" applyFill="1" applyBorder="1" applyAlignment="1" applyProtection="1">
      <alignment horizontal="center" vertical="center"/>
    </xf>
    <xf numFmtId="3" fontId="0" fillId="5" borderId="51" xfId="1" applyNumberFormat="1" applyFont="1" applyFill="1" applyBorder="1" applyAlignment="1" applyProtection="1">
      <alignment horizontal="center" vertical="center" wrapText="1"/>
    </xf>
    <xf numFmtId="164" fontId="0" fillId="10" borderId="34" xfId="1" applyNumberFormat="1" applyFont="1" applyFill="1" applyBorder="1" applyProtection="1"/>
    <xf numFmtId="0" fontId="22" fillId="0" borderId="0" xfId="0" applyFont="1" applyBorder="1" applyAlignment="1" applyProtection="1"/>
    <xf numFmtId="0" fontId="0" fillId="0" borderId="0" xfId="0" applyBorder="1" applyAlignment="1" applyProtection="1">
      <alignment wrapText="1"/>
    </xf>
    <xf numFmtId="0" fontId="0" fillId="0" borderId="1" xfId="0" applyBorder="1" applyAlignment="1" applyProtection="1">
      <alignment horizontal="center" wrapText="1"/>
    </xf>
    <xf numFmtId="9" fontId="0" fillId="0" borderId="1" xfId="3" applyFont="1" applyBorder="1" applyProtection="1"/>
    <xf numFmtId="0" fontId="0" fillId="0" borderId="1" xfId="0" applyBorder="1" applyAlignment="1" applyProtection="1">
      <alignment wrapText="1"/>
    </xf>
    <xf numFmtId="0" fontId="0" fillId="0" borderId="1" xfId="0" applyBorder="1" applyAlignment="1" applyProtection="1">
      <alignment vertical="center"/>
    </xf>
    <xf numFmtId="10" fontId="0" fillId="0" borderId="0" xfId="3" applyNumberFormat="1" applyFont="1" applyBorder="1" applyProtection="1"/>
    <xf numFmtId="0" fontId="38" fillId="0" borderId="7" xfId="0" applyFont="1" applyFill="1" applyBorder="1" applyAlignment="1" applyProtection="1">
      <alignment horizontal="center" wrapText="1"/>
    </xf>
    <xf numFmtId="3" fontId="38" fillId="0" borderId="1" xfId="0" applyNumberFormat="1" applyFont="1" applyBorder="1" applyAlignment="1" applyProtection="1">
      <alignment horizontal="center" wrapText="1"/>
    </xf>
    <xf numFmtId="0" fontId="38" fillId="0" borderId="46" xfId="0" applyFont="1" applyBorder="1" applyAlignment="1" applyProtection="1">
      <alignment horizontal="center" wrapText="1"/>
    </xf>
    <xf numFmtId="0" fontId="38" fillId="0" borderId="8" xfId="0" applyFont="1" applyFill="1" applyBorder="1" applyAlignment="1" applyProtection="1">
      <alignment horizontal="center" wrapText="1"/>
    </xf>
    <xf numFmtId="2" fontId="18" fillId="4" borderId="1" xfId="0" applyNumberFormat="1" applyFont="1" applyFill="1" applyBorder="1" applyAlignment="1" applyProtection="1">
      <alignment horizontal="center"/>
    </xf>
    <xf numFmtId="2" fontId="18" fillId="4" borderId="8" xfId="0" applyNumberFormat="1" applyFont="1" applyFill="1" applyBorder="1" applyAlignment="1" applyProtection="1">
      <alignment horizontal="center"/>
    </xf>
    <xf numFmtId="2" fontId="18" fillId="0" borderId="1" xfId="0" applyNumberFormat="1" applyFont="1" applyFill="1" applyBorder="1" applyAlignment="1" applyProtection="1">
      <alignment horizontal="center"/>
    </xf>
    <xf numFmtId="3" fontId="16" fillId="8" borderId="8" xfId="0" applyNumberFormat="1" applyFont="1" applyFill="1" applyBorder="1" applyAlignment="1" applyProtection="1">
      <alignment horizontal="center" vertical="center" wrapText="1"/>
    </xf>
    <xf numFmtId="2" fontId="18" fillId="0" borderId="10" xfId="0" applyNumberFormat="1" applyFont="1" applyFill="1" applyBorder="1" applyAlignment="1" applyProtection="1">
      <alignment horizontal="center"/>
    </xf>
    <xf numFmtId="3" fontId="16" fillId="8" borderId="11" xfId="0" applyNumberFormat="1" applyFont="1" applyFill="1" applyBorder="1" applyAlignment="1" applyProtection="1">
      <alignment horizontal="center"/>
    </xf>
    <xf numFmtId="2" fontId="18" fillId="4" borderId="2" xfId="0" applyNumberFormat="1" applyFont="1" applyFill="1" applyBorder="1" applyAlignment="1" applyProtection="1">
      <alignment horizontal="center"/>
    </xf>
    <xf numFmtId="3" fontId="16" fillId="8" borderId="2" xfId="0" applyNumberFormat="1" applyFont="1" applyFill="1" applyBorder="1" applyAlignment="1" applyProtection="1">
      <alignment horizontal="center" vertical="center" wrapText="1"/>
    </xf>
    <xf numFmtId="3" fontId="16" fillId="8" borderId="19" xfId="0" applyNumberFormat="1" applyFont="1" applyFill="1" applyBorder="1" applyAlignment="1" applyProtection="1">
      <alignment horizontal="center"/>
    </xf>
    <xf numFmtId="0" fontId="13" fillId="0" borderId="1" xfId="0" applyFont="1" applyFill="1" applyBorder="1" applyAlignment="1" applyProtection="1">
      <alignment horizontal="center" wrapText="1"/>
    </xf>
    <xf numFmtId="0" fontId="13" fillId="0" borderId="2" xfId="0" applyFont="1" applyFill="1" applyBorder="1" applyAlignment="1" applyProtection="1">
      <alignment horizontal="center" wrapText="1"/>
    </xf>
    <xf numFmtId="9" fontId="13" fillId="3" borderId="1" xfId="3" applyFont="1" applyFill="1" applyBorder="1" applyAlignment="1" applyProtection="1">
      <alignment horizontal="center"/>
      <protection locked="0"/>
    </xf>
    <xf numFmtId="0" fontId="0" fillId="3" borderId="46" xfId="0" applyFill="1" applyBorder="1" applyAlignment="1" applyProtection="1">
      <alignment horizontal="center"/>
      <protection locked="0"/>
    </xf>
    <xf numFmtId="0" fontId="0" fillId="0" borderId="0" xfId="0" applyProtection="1">
      <protection locked="0"/>
    </xf>
    <xf numFmtId="0" fontId="0" fillId="0" borderId="0" xfId="0" applyFill="1" applyAlignment="1" applyProtection="1">
      <alignment vertical="center" wrapText="1"/>
      <protection locked="0"/>
    </xf>
    <xf numFmtId="0" fontId="0" fillId="0" borderId="0" xfId="0" applyFill="1" applyProtection="1">
      <protection locked="0"/>
    </xf>
    <xf numFmtId="0" fontId="13" fillId="3" borderId="1" xfId="0" applyFont="1" applyFill="1" applyBorder="1" applyProtection="1">
      <protection locked="0"/>
    </xf>
    <xf numFmtId="0" fontId="13" fillId="3" borderId="1" xfId="0" applyFont="1" applyFill="1" applyBorder="1" applyAlignment="1" applyProtection="1">
      <alignment horizontal="center" vertical="center"/>
      <protection locked="0"/>
    </xf>
    <xf numFmtId="0" fontId="13" fillId="3" borderId="2" xfId="0" applyFont="1" applyFill="1" applyBorder="1" applyAlignment="1" applyProtection="1">
      <alignment horizontal="center"/>
      <protection locked="0"/>
    </xf>
    <xf numFmtId="167" fontId="0" fillId="3" borderId="7" xfId="0" applyNumberFormat="1" applyFill="1" applyBorder="1" applyAlignment="1" applyProtection="1">
      <alignment horizontal="center"/>
      <protection locked="0"/>
    </xf>
    <xf numFmtId="167" fontId="0" fillId="3" borderId="46" xfId="0" applyNumberFormat="1" applyFill="1" applyBorder="1" applyAlignment="1" applyProtection="1">
      <alignment horizontal="center"/>
      <protection locked="0"/>
    </xf>
    <xf numFmtId="0" fontId="0" fillId="3" borderId="1" xfId="0" applyFill="1" applyBorder="1" applyProtection="1">
      <protection locked="0"/>
    </xf>
    <xf numFmtId="9" fontId="0" fillId="3" borderId="1" xfId="3" applyFont="1" applyFill="1" applyBorder="1" applyAlignment="1" applyProtection="1">
      <alignment horizontal="center"/>
      <protection locked="0"/>
    </xf>
    <xf numFmtId="0" fontId="0" fillId="3" borderId="1" xfId="0" applyFill="1" applyBorder="1" applyAlignment="1" applyProtection="1">
      <alignment horizontal="center" vertical="center"/>
      <protection locked="0"/>
    </xf>
    <xf numFmtId="166" fontId="0" fillId="3" borderId="2" xfId="0" applyNumberFormat="1" applyFill="1" applyBorder="1" applyAlignment="1" applyProtection="1">
      <alignment horizontal="center"/>
      <protection locked="0"/>
    </xf>
    <xf numFmtId="0" fontId="0" fillId="3" borderId="7" xfId="0" applyFill="1" applyBorder="1" applyProtection="1">
      <protection locked="0"/>
    </xf>
    <xf numFmtId="0" fontId="15" fillId="3" borderId="7" xfId="0" applyFont="1" applyFill="1" applyBorder="1" applyAlignment="1" applyProtection="1">
      <alignment horizontal="center"/>
      <protection locked="0"/>
    </xf>
    <xf numFmtId="0" fontId="15" fillId="3" borderId="46" xfId="0" applyFont="1" applyFill="1" applyBorder="1" applyAlignment="1" applyProtection="1">
      <alignment horizontal="center"/>
      <protection locked="0"/>
    </xf>
    <xf numFmtId="0" fontId="0" fillId="3" borderId="46" xfId="0" applyFill="1" applyBorder="1" applyProtection="1">
      <protection locked="0"/>
    </xf>
    <xf numFmtId="1" fontId="17" fillId="3" borderId="7" xfId="0" applyNumberFormat="1" applyFont="1" applyFill="1" applyBorder="1" applyAlignment="1" applyProtection="1">
      <alignment horizontal="center"/>
      <protection locked="0"/>
    </xf>
    <xf numFmtId="1" fontId="17" fillId="3" borderId="7" xfId="0" applyNumberFormat="1" applyFont="1" applyFill="1" applyBorder="1" applyAlignment="1" applyProtection="1">
      <protection locked="0"/>
    </xf>
    <xf numFmtId="0" fontId="0" fillId="3" borderId="46" xfId="0" applyFill="1" applyBorder="1" applyAlignment="1" applyProtection="1">
      <protection locked="0"/>
    </xf>
    <xf numFmtId="0" fontId="0" fillId="3" borderId="7" xfId="0" applyFill="1" applyBorder="1" applyAlignment="1" applyProtection="1">
      <alignment horizontal="center"/>
      <protection locked="0"/>
    </xf>
    <xf numFmtId="167" fontId="15" fillId="3" borderId="7" xfId="0" applyNumberFormat="1" applyFont="1" applyFill="1" applyBorder="1" applyAlignment="1" applyProtection="1">
      <alignment horizontal="center"/>
      <protection locked="0"/>
    </xf>
    <xf numFmtId="0" fontId="0" fillId="0" borderId="18" xfId="0" applyFill="1" applyBorder="1" applyProtection="1">
      <protection locked="0"/>
    </xf>
    <xf numFmtId="9" fontId="13" fillId="0" borderId="0" xfId="3" applyFont="1" applyFill="1" applyBorder="1" applyAlignment="1" applyProtection="1">
      <alignment horizontal="center"/>
      <protection locked="0"/>
    </xf>
    <xf numFmtId="0" fontId="0" fillId="0" borderId="0" xfId="0" applyFill="1" applyBorder="1" applyAlignment="1" applyProtection="1">
      <alignment horizontal="center"/>
      <protection locked="0"/>
    </xf>
    <xf numFmtId="9" fontId="0" fillId="0" borderId="0" xfId="3" applyFont="1" applyFill="1" applyBorder="1" applyAlignment="1" applyProtection="1">
      <alignment horizontal="center"/>
      <protection locked="0"/>
    </xf>
    <xf numFmtId="166" fontId="0" fillId="0" borderId="0" xfId="0" applyNumberFormat="1" applyFill="1" applyBorder="1" applyAlignment="1" applyProtection="1">
      <alignment horizontal="center"/>
      <protection locked="0"/>
    </xf>
    <xf numFmtId="0" fontId="0" fillId="0" borderId="7" xfId="0" applyFill="1" applyBorder="1" applyProtection="1">
      <protection locked="0"/>
    </xf>
    <xf numFmtId="0" fontId="0" fillId="0" borderId="46" xfId="0" applyFill="1" applyBorder="1" applyProtection="1">
      <protection locked="0"/>
    </xf>
    <xf numFmtId="2" fontId="18" fillId="0" borderId="8" xfId="0" applyNumberFormat="1" applyFont="1" applyFill="1" applyBorder="1" applyAlignment="1" applyProtection="1">
      <alignment horizontal="center"/>
      <protection locked="0"/>
    </xf>
    <xf numFmtId="0" fontId="0" fillId="0" borderId="9" xfId="0" applyFill="1" applyBorder="1" applyProtection="1">
      <protection locked="0"/>
    </xf>
    <xf numFmtId="0" fontId="0" fillId="0" borderId="57" xfId="0" applyFill="1" applyBorder="1" applyProtection="1">
      <protection locked="0"/>
    </xf>
    <xf numFmtId="2" fontId="18" fillId="0" borderId="11" xfId="0" applyNumberFormat="1" applyFont="1" applyFill="1" applyBorder="1" applyAlignment="1" applyProtection="1">
      <alignment horizontal="center"/>
      <protection locked="0"/>
    </xf>
    <xf numFmtId="0" fontId="0" fillId="0" borderId="0" xfId="0" applyFill="1" applyBorder="1" applyProtection="1">
      <protection locked="0"/>
    </xf>
    <xf numFmtId="2" fontId="18" fillId="0" borderId="0" xfId="0" applyNumberFormat="1" applyFont="1" applyFill="1" applyBorder="1" applyAlignment="1" applyProtection="1">
      <alignment horizontal="center"/>
      <protection locked="0"/>
    </xf>
    <xf numFmtId="0" fontId="13" fillId="0" borderId="18" xfId="0" applyFont="1" applyFill="1" applyBorder="1" applyProtection="1">
      <protection locked="0"/>
    </xf>
    <xf numFmtId="0" fontId="0" fillId="0" borderId="27" xfId="0" applyFill="1" applyBorder="1" applyProtection="1">
      <protection locked="0"/>
    </xf>
    <xf numFmtId="0" fontId="0" fillId="0" borderId="20" xfId="0" applyFill="1" applyBorder="1" applyProtection="1">
      <protection locked="0"/>
    </xf>
    <xf numFmtId="0" fontId="0" fillId="3" borderId="7" xfId="0" applyFill="1" applyBorder="1" applyAlignment="1" applyProtection="1">
      <alignment wrapText="1"/>
      <protection locked="0"/>
    </xf>
    <xf numFmtId="0" fontId="0" fillId="0" borderId="0" xfId="0" applyAlignment="1" applyProtection="1">
      <alignment wrapText="1"/>
      <protection locked="0"/>
    </xf>
    <xf numFmtId="0" fontId="0" fillId="0" borderId="0" xfId="0" applyBorder="1" applyProtection="1">
      <protection locked="0"/>
    </xf>
    <xf numFmtId="9" fontId="0" fillId="3" borderId="28" xfId="3" applyFont="1" applyFill="1" applyBorder="1" applyProtection="1">
      <protection locked="0"/>
    </xf>
    <xf numFmtId="10" fontId="0" fillId="3" borderId="32" xfId="3" applyNumberFormat="1" applyFont="1" applyFill="1" applyBorder="1" applyProtection="1">
      <protection locked="0"/>
    </xf>
    <xf numFmtId="164" fontId="0" fillId="3" borderId="1" xfId="1" applyNumberFormat="1" applyFont="1" applyFill="1" applyBorder="1" applyProtection="1">
      <protection locked="0"/>
    </xf>
    <xf numFmtId="10" fontId="0" fillId="3" borderId="1" xfId="3" applyNumberFormat="1" applyFont="1" applyFill="1" applyBorder="1" applyProtection="1">
      <protection locked="0"/>
    </xf>
    <xf numFmtId="0" fontId="0" fillId="0" borderId="56" xfId="0" applyFill="1" applyBorder="1" applyAlignment="1" applyProtection="1">
      <alignment horizontal="right"/>
      <protection locked="0"/>
    </xf>
    <xf numFmtId="0" fontId="0" fillId="0" borderId="26" xfId="0" applyFill="1" applyBorder="1" applyProtection="1">
      <protection locked="0"/>
    </xf>
    <xf numFmtId="0" fontId="0" fillId="0" borderId="26" xfId="0" applyBorder="1" applyProtection="1">
      <protection locked="0"/>
    </xf>
    <xf numFmtId="0" fontId="0" fillId="0" borderId="48" xfId="0" applyFill="1" applyBorder="1" applyProtection="1">
      <protection locked="0"/>
    </xf>
    <xf numFmtId="0" fontId="0" fillId="0" borderId="49" xfId="0" applyFill="1" applyBorder="1" applyProtection="1">
      <protection locked="0"/>
    </xf>
    <xf numFmtId="0" fontId="0" fillId="0" borderId="49" xfId="0" applyBorder="1" applyProtection="1">
      <protection locked="0"/>
    </xf>
    <xf numFmtId="0" fontId="0" fillId="9" borderId="0" xfId="0" applyFill="1" applyProtection="1">
      <protection locked="0"/>
    </xf>
    <xf numFmtId="0" fontId="0" fillId="9" borderId="0" xfId="0" applyFill="1" applyBorder="1" applyAlignment="1" applyProtection="1">
      <alignment horizontal="center" wrapText="1"/>
      <protection locked="0"/>
    </xf>
    <xf numFmtId="0" fontId="0" fillId="9" borderId="0" xfId="0" applyFill="1" applyBorder="1" applyProtection="1">
      <protection locked="0"/>
    </xf>
    <xf numFmtId="9" fontId="0" fillId="3" borderId="23" xfId="3" applyFont="1" applyFill="1" applyBorder="1" applyProtection="1">
      <protection locked="0"/>
    </xf>
    <xf numFmtId="0" fontId="10" fillId="0" borderId="0" xfId="0" applyFont="1" applyAlignment="1" applyProtection="1">
      <alignment wrapText="1"/>
      <protection locked="0"/>
    </xf>
    <xf numFmtId="0" fontId="0" fillId="10" borderId="1" xfId="0" applyFont="1" applyFill="1" applyBorder="1" applyAlignment="1" applyProtection="1">
      <alignment horizontal="center" vertical="center" wrapText="1"/>
      <protection locked="0"/>
    </xf>
    <xf numFmtId="6" fontId="0" fillId="3" borderId="1" xfId="1" applyNumberFormat="1" applyFont="1" applyFill="1" applyBorder="1" applyProtection="1">
      <protection locked="0"/>
    </xf>
    <xf numFmtId="9" fontId="0" fillId="3" borderId="1" xfId="3" applyFont="1" applyFill="1" applyBorder="1" applyProtection="1">
      <protection locked="0"/>
    </xf>
    <xf numFmtId="6" fontId="0" fillId="10" borderId="1" xfId="1" applyNumberFormat="1" applyFont="1" applyFill="1" applyBorder="1" applyProtection="1">
      <protection locked="0"/>
    </xf>
    <xf numFmtId="9" fontId="0" fillId="10" borderId="1" xfId="3" applyFont="1" applyFill="1" applyBorder="1" applyProtection="1">
      <protection locked="0"/>
    </xf>
    <xf numFmtId="10" fontId="0" fillId="10" borderId="1" xfId="3" applyNumberFormat="1" applyFont="1" applyFill="1" applyBorder="1" applyProtection="1">
      <protection locked="0"/>
    </xf>
    <xf numFmtId="0" fontId="0" fillId="10" borderId="1" xfId="0" applyFill="1" applyBorder="1" applyProtection="1">
      <protection locked="0"/>
    </xf>
    <xf numFmtId="164" fontId="0" fillId="10" borderId="1" xfId="1" applyNumberFormat="1" applyFont="1" applyFill="1" applyBorder="1" applyProtection="1">
      <protection locked="0"/>
    </xf>
    <xf numFmtId="10" fontId="0" fillId="3" borderId="46" xfId="0" applyNumberFormat="1" applyFill="1" applyBorder="1" applyProtection="1">
      <protection locked="0"/>
    </xf>
    <xf numFmtId="164" fontId="0" fillId="0" borderId="0" xfId="0" applyNumberFormat="1" applyProtection="1">
      <protection locked="0"/>
    </xf>
    <xf numFmtId="0" fontId="0" fillId="3" borderId="57" xfId="0" applyFill="1" applyBorder="1" applyAlignment="1" applyProtection="1">
      <alignment horizontal="right"/>
      <protection locked="0"/>
    </xf>
    <xf numFmtId="164" fontId="0" fillId="3" borderId="10" xfId="1" applyNumberFormat="1" applyFont="1" applyFill="1" applyBorder="1" applyProtection="1">
      <protection locked="0"/>
    </xf>
    <xf numFmtId="9" fontId="0" fillId="3" borderId="10" xfId="3" applyFont="1" applyFill="1" applyBorder="1" applyProtection="1">
      <protection locked="0"/>
    </xf>
    <xf numFmtId="10" fontId="0" fillId="3" borderId="10" xfId="3" applyNumberFormat="1" applyFont="1" applyFill="1" applyBorder="1" applyProtection="1">
      <protection locked="0"/>
    </xf>
    <xf numFmtId="0" fontId="0" fillId="3" borderId="10" xfId="0" applyFill="1" applyBorder="1" applyProtection="1">
      <protection locked="0"/>
    </xf>
    <xf numFmtId="0" fontId="0" fillId="0" borderId="58" xfId="0" applyBorder="1" applyAlignment="1" applyProtection="1">
      <alignment horizontal="right"/>
      <protection locked="0"/>
    </xf>
    <xf numFmtId="164" fontId="0" fillId="0" borderId="5" xfId="1" applyNumberFormat="1" applyFont="1" applyBorder="1" applyProtection="1">
      <protection locked="0"/>
    </xf>
    <xf numFmtId="10" fontId="0" fillId="0" borderId="5" xfId="3" applyNumberFormat="1" applyFont="1" applyBorder="1" applyProtection="1">
      <protection locked="0"/>
    </xf>
    <xf numFmtId="0" fontId="0" fillId="0" borderId="5" xfId="0" applyBorder="1" applyProtection="1">
      <protection locked="0"/>
    </xf>
    <xf numFmtId="0" fontId="0" fillId="0" borderId="44" xfId="0" applyBorder="1" applyAlignment="1" applyProtection="1">
      <alignment horizontal="right"/>
      <protection locked="0"/>
    </xf>
    <xf numFmtId="164" fontId="0" fillId="0" borderId="0" xfId="1" applyNumberFormat="1" applyFont="1" applyBorder="1" applyProtection="1">
      <protection locked="0"/>
    </xf>
    <xf numFmtId="10" fontId="0" fillId="0" borderId="0" xfId="3" applyNumberFormat="1" applyFont="1" applyBorder="1" applyProtection="1">
      <protection locked="0"/>
    </xf>
    <xf numFmtId="0" fontId="0" fillId="0" borderId="0" xfId="0" applyFill="1" applyAlignment="1" applyProtection="1">
      <alignment vertical="center"/>
      <protection locked="0"/>
    </xf>
    <xf numFmtId="0" fontId="0" fillId="0" borderId="48" xfId="0" applyBorder="1" applyAlignment="1" applyProtection="1">
      <alignment horizontal="right"/>
      <protection locked="0"/>
    </xf>
    <xf numFmtId="164" fontId="0" fillId="0" borderId="49" xfId="1" applyNumberFormat="1" applyFont="1" applyBorder="1" applyProtection="1">
      <protection locked="0"/>
    </xf>
    <xf numFmtId="10" fontId="0" fillId="0" borderId="49" xfId="3" applyNumberFormat="1" applyFont="1" applyBorder="1" applyProtection="1">
      <protection locked="0"/>
    </xf>
    <xf numFmtId="0" fontId="0" fillId="0" borderId="0" xfId="0" applyAlignment="1" applyProtection="1">
      <alignment vertical="center" wrapText="1"/>
      <protection locked="0"/>
    </xf>
    <xf numFmtId="0" fontId="0" fillId="0" borderId="1" xfId="0" applyBorder="1" applyProtection="1">
      <protection locked="0"/>
    </xf>
    <xf numFmtId="9" fontId="0" fillId="0" borderId="1" xfId="3" applyFont="1" applyBorder="1" applyProtection="1">
      <protection locked="0"/>
    </xf>
    <xf numFmtId="0" fontId="0" fillId="0" borderId="0" xfId="0" applyBorder="1" applyAlignment="1" applyProtection="1">
      <alignment vertical="center" wrapText="1"/>
      <protection locked="0"/>
    </xf>
    <xf numFmtId="0" fontId="0" fillId="0" borderId="0" xfId="0" applyAlignment="1" applyProtection="1">
      <alignment vertical="center"/>
      <protection locked="0"/>
    </xf>
    <xf numFmtId="0" fontId="0" fillId="0" borderId="44" xfId="0" applyFill="1" applyBorder="1" applyProtection="1"/>
    <xf numFmtId="0" fontId="0" fillId="0" borderId="18" xfId="0" applyBorder="1" applyProtection="1"/>
    <xf numFmtId="0" fontId="0" fillId="0" borderId="31" xfId="0" applyBorder="1" applyProtection="1"/>
    <xf numFmtId="0" fontId="22" fillId="0" borderId="0" xfId="0" applyFont="1" applyBorder="1" applyAlignment="1" applyProtection="1">
      <alignment horizontal="center" vertical="center"/>
      <protection locked="0"/>
    </xf>
    <xf numFmtId="0" fontId="22" fillId="0" borderId="66" xfId="0" applyFont="1" applyBorder="1" applyAlignment="1" applyProtection="1">
      <alignment horizontal="center" vertical="center"/>
      <protection locked="0"/>
    </xf>
    <xf numFmtId="0" fontId="22" fillId="0" borderId="5" xfId="0" applyFont="1" applyBorder="1" applyProtection="1">
      <protection locked="0"/>
    </xf>
    <xf numFmtId="164" fontId="22" fillId="3" borderId="5" xfId="1" applyNumberFormat="1" applyFont="1" applyFill="1" applyBorder="1" applyProtection="1">
      <protection locked="0"/>
    </xf>
    <xf numFmtId="164" fontId="22" fillId="3" borderId="6" xfId="1" applyNumberFormat="1" applyFont="1" applyFill="1" applyBorder="1" applyProtection="1">
      <protection locked="0"/>
    </xf>
    <xf numFmtId="164" fontId="2" fillId="0" borderId="0" xfId="1" applyNumberFormat="1" applyFont="1" applyBorder="1" applyProtection="1">
      <protection locked="0"/>
    </xf>
    <xf numFmtId="0" fontId="0" fillId="0" borderId="23" xfId="0" applyBorder="1" applyAlignment="1" applyProtection="1">
      <alignment horizontal="right"/>
      <protection locked="0"/>
    </xf>
    <xf numFmtId="0" fontId="0" fillId="3" borderId="23" xfId="0" applyFill="1" applyBorder="1" applyAlignment="1" applyProtection="1">
      <alignment horizontal="center"/>
      <protection locked="0"/>
    </xf>
    <xf numFmtId="0" fontId="0" fillId="3" borderId="23" xfId="0" applyFont="1" applyFill="1" applyBorder="1" applyAlignment="1" applyProtection="1">
      <alignment horizontal="center"/>
      <protection locked="0"/>
    </xf>
    <xf numFmtId="0" fontId="0" fillId="3" borderId="24" xfId="0" applyFill="1" applyBorder="1" applyAlignment="1" applyProtection="1">
      <alignment horizontal="center"/>
      <protection locked="0"/>
    </xf>
    <xf numFmtId="0" fontId="0" fillId="0" borderId="0" xfId="0" applyBorder="1" applyAlignment="1" applyProtection="1">
      <alignment horizontal="right"/>
      <protection locked="0"/>
    </xf>
    <xf numFmtId="0" fontId="0" fillId="0" borderId="1" xfId="0" applyBorder="1" applyAlignment="1" applyProtection="1">
      <alignment horizontal="right"/>
      <protection locked="0"/>
    </xf>
    <xf numFmtId="2" fontId="0" fillId="3" borderId="1" xfId="0" applyNumberFormat="1" applyFill="1" applyBorder="1" applyAlignment="1" applyProtection="1">
      <alignment horizontal="right"/>
      <protection locked="0"/>
    </xf>
    <xf numFmtId="2" fontId="0" fillId="3" borderId="8" xfId="0" applyNumberFormat="1" applyFill="1" applyBorder="1" applyAlignment="1" applyProtection="1">
      <alignment horizontal="right"/>
      <protection locked="0"/>
    </xf>
    <xf numFmtId="0" fontId="0" fillId="3" borderId="1" xfId="0" applyFill="1" applyBorder="1" applyAlignment="1" applyProtection="1">
      <alignment horizontal="right"/>
      <protection locked="0"/>
    </xf>
    <xf numFmtId="0" fontId="0" fillId="3" borderId="8" xfId="0" applyFill="1" applyBorder="1" applyAlignment="1" applyProtection="1">
      <alignment horizontal="right"/>
      <protection locked="0"/>
    </xf>
    <xf numFmtId="165" fontId="0" fillId="3" borderId="1" xfId="3" applyNumberFormat="1" applyFont="1" applyFill="1" applyBorder="1" applyAlignment="1" applyProtection="1">
      <alignment horizontal="right"/>
      <protection locked="0"/>
    </xf>
    <xf numFmtId="165" fontId="0" fillId="3" borderId="8" xfId="3" applyNumberFormat="1" applyFont="1" applyFill="1" applyBorder="1" applyAlignment="1" applyProtection="1">
      <alignment horizontal="right"/>
      <protection locked="0"/>
    </xf>
    <xf numFmtId="165" fontId="0" fillId="0" borderId="0" xfId="3" applyNumberFormat="1" applyFont="1" applyBorder="1" applyAlignment="1" applyProtection="1">
      <alignment horizontal="right"/>
      <protection locked="0"/>
    </xf>
    <xf numFmtId="9" fontId="0" fillId="3" borderId="1" xfId="3" applyNumberFormat="1" applyFont="1" applyFill="1" applyBorder="1" applyAlignment="1" applyProtection="1">
      <alignment horizontal="right"/>
      <protection locked="0"/>
    </xf>
    <xf numFmtId="9" fontId="0" fillId="3" borderId="8" xfId="3" applyNumberFormat="1" applyFont="1" applyFill="1" applyBorder="1" applyAlignment="1" applyProtection="1">
      <alignment horizontal="right"/>
      <protection locked="0"/>
    </xf>
    <xf numFmtId="9" fontId="0" fillId="0" borderId="0" xfId="3" applyNumberFormat="1" applyFont="1" applyBorder="1" applyAlignment="1" applyProtection="1">
      <alignment horizontal="right"/>
      <protection locked="0"/>
    </xf>
    <xf numFmtId="164" fontId="0" fillId="3" borderId="1" xfId="1" applyNumberFormat="1" applyFont="1" applyFill="1" applyBorder="1" applyAlignment="1" applyProtection="1">
      <alignment horizontal="right"/>
      <protection locked="0"/>
    </xf>
    <xf numFmtId="164" fontId="0" fillId="3" borderId="8" xfId="1" applyNumberFormat="1" applyFont="1" applyFill="1" applyBorder="1" applyAlignment="1" applyProtection="1">
      <alignment horizontal="right"/>
      <protection locked="0"/>
    </xf>
    <xf numFmtId="9" fontId="0" fillId="0" borderId="0" xfId="3" applyFont="1" applyFill="1" applyProtection="1">
      <protection locked="0"/>
    </xf>
    <xf numFmtId="0" fontId="0" fillId="0" borderId="10" xfId="0" applyBorder="1" applyAlignment="1" applyProtection="1">
      <alignment horizontal="right"/>
      <protection locked="0"/>
    </xf>
    <xf numFmtId="0" fontId="0" fillId="3" borderId="10" xfId="0" applyFill="1" applyBorder="1" applyAlignment="1" applyProtection="1">
      <alignment horizontal="right"/>
      <protection locked="0"/>
    </xf>
    <xf numFmtId="0" fontId="0" fillId="3" borderId="11" xfId="0" applyFill="1" applyBorder="1" applyAlignment="1" applyProtection="1">
      <alignment horizontal="right"/>
      <protection locked="0"/>
    </xf>
    <xf numFmtId="0" fontId="0" fillId="0" borderId="0" xfId="0" applyFill="1" applyBorder="1" applyAlignment="1" applyProtection="1">
      <alignment horizontal="right"/>
      <protection locked="0"/>
    </xf>
    <xf numFmtId="0" fontId="0" fillId="0" borderId="24" xfId="0" applyBorder="1" applyAlignment="1" applyProtection="1">
      <alignment horizontal="right"/>
      <protection locked="0"/>
    </xf>
    <xf numFmtId="0" fontId="0" fillId="0" borderId="12" xfId="0" applyBorder="1" applyProtection="1">
      <protection locked="0"/>
    </xf>
    <xf numFmtId="2" fontId="0" fillId="0" borderId="1" xfId="0" applyNumberFormat="1" applyBorder="1" applyProtection="1">
      <protection locked="0"/>
    </xf>
    <xf numFmtId="43" fontId="5" fillId="0" borderId="1" xfId="1" applyFont="1" applyBorder="1" applyProtection="1">
      <protection locked="0"/>
    </xf>
    <xf numFmtId="1" fontId="0" fillId="0" borderId="0" xfId="0" applyNumberFormat="1" applyBorder="1" applyProtection="1">
      <protection locked="0"/>
    </xf>
    <xf numFmtId="164" fontId="5" fillId="3" borderId="1" xfId="1" applyNumberFormat="1" applyFont="1" applyFill="1" applyBorder="1" applyProtection="1">
      <protection locked="0"/>
    </xf>
    <xf numFmtId="164" fontId="0" fillId="0" borderId="0" xfId="0" applyNumberFormat="1" applyBorder="1" applyProtection="1">
      <protection locked="0"/>
    </xf>
    <xf numFmtId="164" fontId="5" fillId="0" borderId="1" xfId="1" applyNumberFormat="1" applyFont="1" applyFill="1" applyBorder="1" applyProtection="1">
      <protection locked="0"/>
    </xf>
    <xf numFmtId="164" fontId="0" fillId="3" borderId="1" xfId="0" applyNumberFormat="1" applyFill="1" applyBorder="1" applyProtection="1">
      <protection locked="0"/>
    </xf>
    <xf numFmtId="164" fontId="0" fillId="3" borderId="8" xfId="0" applyNumberFormat="1" applyFill="1" applyBorder="1" applyProtection="1">
      <protection locked="0"/>
    </xf>
    <xf numFmtId="9" fontId="5" fillId="0" borderId="1" xfId="3" applyFont="1" applyBorder="1" applyProtection="1">
      <protection locked="0"/>
    </xf>
    <xf numFmtId="0" fontId="0" fillId="3" borderId="8" xfId="0" applyFill="1" applyBorder="1" applyProtection="1">
      <protection locked="0"/>
    </xf>
    <xf numFmtId="0" fontId="6" fillId="0" borderId="10" xfId="0" applyFont="1" applyBorder="1" applyAlignment="1" applyProtection="1">
      <alignment horizontal="right"/>
      <protection locked="0"/>
    </xf>
    <xf numFmtId="164" fontId="6" fillId="0" borderId="0" xfId="0" applyNumberFormat="1" applyFont="1" applyBorder="1" applyAlignment="1" applyProtection="1">
      <alignment horizontal="right"/>
      <protection locked="0"/>
    </xf>
    <xf numFmtId="0" fontId="2" fillId="0" borderId="0" xfId="0" applyFont="1" applyProtection="1">
      <protection locked="0"/>
    </xf>
    <xf numFmtId="0" fontId="0" fillId="0" borderId="23" xfId="0" applyBorder="1" applyProtection="1">
      <protection locked="0"/>
    </xf>
    <xf numFmtId="0" fontId="0" fillId="0" borderId="24" xfId="0" applyBorder="1" applyProtection="1">
      <protection locked="0"/>
    </xf>
    <xf numFmtId="164" fontId="0" fillId="3" borderId="8" xfId="1" applyNumberFormat="1" applyFont="1" applyFill="1" applyBorder="1" applyProtection="1">
      <protection locked="0"/>
    </xf>
    <xf numFmtId="164" fontId="43" fillId="3" borderId="3" xfId="1" applyNumberFormat="1" applyFont="1" applyFill="1" applyBorder="1" applyAlignment="1" applyProtection="1">
      <alignment horizontal="center"/>
      <protection locked="0"/>
    </xf>
    <xf numFmtId="44" fontId="5" fillId="0" borderId="1" xfId="2" applyFont="1" applyFill="1" applyBorder="1" applyProtection="1">
      <protection locked="0"/>
    </xf>
    <xf numFmtId="44" fontId="5" fillId="3" borderId="3" xfId="2" applyFont="1" applyFill="1" applyBorder="1" applyProtection="1">
      <protection locked="0"/>
    </xf>
    <xf numFmtId="10" fontId="5" fillId="3" borderId="1" xfId="3" applyNumberFormat="1" applyFont="1" applyFill="1" applyBorder="1" applyProtection="1">
      <protection locked="0"/>
    </xf>
    <xf numFmtId="164" fontId="6" fillId="0" borderId="0" xfId="1" applyNumberFormat="1" applyFont="1" applyBorder="1" applyAlignment="1" applyProtection="1">
      <alignment horizontal="right"/>
      <protection locked="0"/>
    </xf>
    <xf numFmtId="0" fontId="0" fillId="0" borderId="8" xfId="0" applyBorder="1" applyProtection="1">
      <protection locked="0"/>
    </xf>
    <xf numFmtId="3" fontId="0" fillId="3" borderId="1" xfId="0" applyNumberFormat="1" applyFill="1" applyBorder="1" applyProtection="1">
      <protection locked="0"/>
    </xf>
    <xf numFmtId="3" fontId="0" fillId="3" borderId="8" xfId="0" applyNumberFormat="1" applyFill="1" applyBorder="1" applyProtection="1">
      <protection locked="0"/>
    </xf>
    <xf numFmtId="3" fontId="0" fillId="0" borderId="0" xfId="0" applyNumberFormat="1" applyFill="1" applyBorder="1" applyProtection="1">
      <protection locked="0"/>
    </xf>
    <xf numFmtId="1" fontId="0" fillId="0" borderId="1" xfId="0" applyNumberFormat="1" applyBorder="1" applyProtection="1">
      <protection locked="0"/>
    </xf>
    <xf numFmtId="3" fontId="0" fillId="0" borderId="1" xfId="0" applyNumberFormat="1" applyBorder="1" applyProtection="1">
      <protection locked="0"/>
    </xf>
    <xf numFmtId="3" fontId="0" fillId="0" borderId="0" xfId="0" applyNumberFormat="1" applyBorder="1" applyProtection="1">
      <protection locked="0"/>
    </xf>
    <xf numFmtId="3" fontId="0" fillId="0" borderId="0" xfId="0" applyNumberFormat="1" applyProtection="1">
      <protection locked="0"/>
    </xf>
    <xf numFmtId="0" fontId="4" fillId="0" borderId="23" xfId="0" applyFont="1" applyBorder="1" applyAlignment="1" applyProtection="1">
      <alignment horizontal="right"/>
      <protection locked="0"/>
    </xf>
    <xf numFmtId="0" fontId="4" fillId="0" borderId="0" xfId="0" applyFont="1" applyBorder="1" applyAlignment="1" applyProtection="1">
      <alignment horizontal="right"/>
      <protection locked="0"/>
    </xf>
    <xf numFmtId="0" fontId="6" fillId="0" borderId="1" xfId="0" applyFont="1" applyBorder="1" applyAlignment="1" applyProtection="1">
      <alignment horizontal="right"/>
      <protection locked="0"/>
    </xf>
    <xf numFmtId="0" fontId="4" fillId="0" borderId="1" xfId="0" applyFont="1" applyBorder="1" applyAlignment="1" applyProtection="1">
      <alignment horizontal="right"/>
      <protection locked="0"/>
    </xf>
    <xf numFmtId="164" fontId="4" fillId="0" borderId="0" xfId="0" applyNumberFormat="1" applyFont="1" applyBorder="1" applyAlignment="1" applyProtection="1">
      <alignment horizontal="right"/>
      <protection locked="0"/>
    </xf>
    <xf numFmtId="164" fontId="4" fillId="0" borderId="0" xfId="0" applyNumberFormat="1" applyFont="1" applyFill="1" applyBorder="1" applyAlignment="1" applyProtection="1">
      <alignment horizontal="right"/>
      <protection locked="0"/>
    </xf>
    <xf numFmtId="43" fontId="4" fillId="0" borderId="0" xfId="0" applyNumberFormat="1" applyFont="1" applyBorder="1" applyAlignment="1" applyProtection="1">
      <alignment horizontal="right"/>
      <protection locked="0"/>
    </xf>
    <xf numFmtId="0" fontId="4" fillId="6" borderId="1" xfId="0" applyFont="1" applyFill="1" applyBorder="1" applyAlignment="1" applyProtection="1">
      <alignment horizontal="right"/>
      <protection locked="0"/>
    </xf>
    <xf numFmtId="164" fontId="0" fillId="0" borderId="0" xfId="0" applyNumberFormat="1" applyFill="1" applyBorder="1" applyProtection="1">
      <protection locked="0"/>
    </xf>
    <xf numFmtId="0" fontId="0" fillId="6" borderId="1" xfId="0" applyFill="1" applyBorder="1" applyProtection="1">
      <protection locked="0"/>
    </xf>
    <xf numFmtId="43" fontId="0" fillId="0" borderId="0" xfId="0" applyNumberFormat="1" applyFill="1" applyBorder="1" applyProtection="1">
      <protection locked="0"/>
    </xf>
    <xf numFmtId="0" fontId="0" fillId="0" borderId="2" xfId="0" applyBorder="1" applyProtection="1">
      <protection locked="0"/>
    </xf>
    <xf numFmtId="0" fontId="0" fillId="6" borderId="37" xfId="0" applyFill="1" applyBorder="1" applyProtection="1">
      <protection locked="0"/>
    </xf>
    <xf numFmtId="43" fontId="0" fillId="0" borderId="0" xfId="0" applyNumberFormat="1" applyFill="1" applyProtection="1">
      <protection locked="0"/>
    </xf>
    <xf numFmtId="0" fontId="0" fillId="0" borderId="10" xfId="0" applyBorder="1" applyProtection="1">
      <protection locked="0"/>
    </xf>
    <xf numFmtId="0" fontId="0" fillId="0" borderId="0" xfId="0" applyAlignment="1" applyProtection="1">
      <alignment vertical="top"/>
      <protection locked="0"/>
    </xf>
    <xf numFmtId="164" fontId="0" fillId="0" borderId="0" xfId="0" applyNumberFormat="1" applyFill="1" applyProtection="1">
      <protection locked="0"/>
    </xf>
    <xf numFmtId="9" fontId="0" fillId="0" borderId="0" xfId="0" applyNumberFormat="1" applyFill="1" applyProtection="1">
      <protection locked="0"/>
    </xf>
    <xf numFmtId="0" fontId="31" fillId="8" borderId="3" xfId="0" applyFont="1" applyFill="1" applyBorder="1" applyAlignment="1" applyProtection="1">
      <alignment horizontal="right"/>
    </xf>
    <xf numFmtId="0" fontId="0" fillId="0" borderId="2" xfId="0" applyBorder="1" applyAlignment="1" applyProtection="1">
      <alignment vertical="center"/>
    </xf>
    <xf numFmtId="9" fontId="0" fillId="2" borderId="1" xfId="3" applyFont="1" applyFill="1" applyBorder="1" applyAlignment="1" applyProtection="1">
      <alignment horizontal="center"/>
      <protection locked="0"/>
    </xf>
    <xf numFmtId="0" fontId="0" fillId="0" borderId="0" xfId="0" applyBorder="1" applyAlignment="1" applyProtection="1">
      <alignment horizontal="center"/>
      <protection locked="0"/>
    </xf>
    <xf numFmtId="0" fontId="0" fillId="0" borderId="0" xfId="0" applyAlignment="1" applyProtection="1">
      <alignment horizontal="center"/>
      <protection locked="0"/>
    </xf>
    <xf numFmtId="9" fontId="0" fillId="2" borderId="46" xfId="3" applyFont="1" applyFill="1" applyBorder="1" applyAlignment="1" applyProtection="1">
      <alignment horizontal="center"/>
      <protection locked="0"/>
    </xf>
    <xf numFmtId="43" fontId="0" fillId="2" borderId="1" xfId="1" applyFont="1" applyFill="1" applyBorder="1" applyAlignment="1" applyProtection="1">
      <alignment horizontal="center"/>
      <protection locked="0"/>
    </xf>
    <xf numFmtId="43" fontId="0" fillId="0" borderId="0" xfId="1" applyNumberFormat="1" applyFont="1" applyBorder="1" applyAlignment="1" applyProtection="1">
      <alignment horizontal="center"/>
      <protection locked="0"/>
    </xf>
    <xf numFmtId="43" fontId="0" fillId="0" borderId="0" xfId="1" applyNumberFormat="1" applyFont="1" applyAlignment="1" applyProtection="1">
      <alignment horizontal="center"/>
      <protection locked="0"/>
    </xf>
    <xf numFmtId="164" fontId="0" fillId="2" borderId="46" xfId="1" applyNumberFormat="1" applyFont="1" applyFill="1" applyBorder="1" applyAlignment="1" applyProtection="1">
      <alignment horizontal="center"/>
      <protection locked="0"/>
    </xf>
    <xf numFmtId="38" fontId="0" fillId="0" borderId="1" xfId="1" applyNumberFormat="1" applyFont="1" applyBorder="1" applyAlignment="1" applyProtection="1">
      <alignment horizontal="center"/>
    </xf>
    <xf numFmtId="38" fontId="2" fillId="11" borderId="1" xfId="1" applyNumberFormat="1" applyFont="1" applyFill="1" applyBorder="1" applyAlignment="1" applyProtection="1">
      <alignment horizontal="center"/>
    </xf>
    <xf numFmtId="9" fontId="0" fillId="0" borderId="1" xfId="3" applyFont="1" applyFill="1" applyBorder="1" applyAlignment="1" applyProtection="1">
      <alignment horizontal="center"/>
    </xf>
    <xf numFmtId="9" fontId="0" fillId="0" borderId="46" xfId="3" applyFont="1" applyFill="1" applyBorder="1" applyAlignment="1" applyProtection="1">
      <alignment horizontal="center"/>
    </xf>
    <xf numFmtId="0" fontId="0" fillId="0" borderId="0" xfId="0" applyBorder="1" applyAlignment="1" applyProtection="1">
      <alignment horizontal="center"/>
    </xf>
    <xf numFmtId="9" fontId="0" fillId="0" borderId="47" xfId="3" applyFont="1" applyFill="1" applyBorder="1" applyAlignment="1" applyProtection="1">
      <alignment horizontal="center"/>
    </xf>
    <xf numFmtId="40" fontId="0" fillId="0" borderId="1" xfId="1" applyNumberFormat="1" applyFont="1" applyBorder="1" applyAlignment="1" applyProtection="1">
      <alignment horizontal="center"/>
    </xf>
    <xf numFmtId="38" fontId="0" fillId="0" borderId="47" xfId="1" applyNumberFormat="1" applyFont="1" applyBorder="1" applyAlignment="1" applyProtection="1">
      <alignment horizontal="center"/>
    </xf>
    <xf numFmtId="40" fontId="2" fillId="11" borderId="1" xfId="1" applyNumberFormat="1" applyFont="1" applyFill="1" applyBorder="1" applyAlignment="1" applyProtection="1">
      <alignment horizontal="center"/>
    </xf>
    <xf numFmtId="0" fontId="0" fillId="0" borderId="0" xfId="0" applyBorder="1" applyAlignment="1" applyProtection="1">
      <alignment vertical="center"/>
    </xf>
    <xf numFmtId="9" fontId="0" fillId="0" borderId="64" xfId="3" applyFont="1" applyFill="1" applyBorder="1" applyAlignment="1" applyProtection="1">
      <alignment horizontal="center"/>
    </xf>
    <xf numFmtId="38" fontId="0" fillId="0" borderId="50" xfId="1" applyNumberFormat="1" applyFont="1" applyBorder="1" applyAlignment="1" applyProtection="1">
      <alignment horizontal="center"/>
    </xf>
    <xf numFmtId="9" fontId="0" fillId="0" borderId="50" xfId="3" applyFont="1" applyFill="1" applyBorder="1" applyAlignment="1" applyProtection="1">
      <alignment horizontal="center"/>
    </xf>
    <xf numFmtId="40" fontId="0" fillId="0" borderId="50" xfId="1" applyNumberFormat="1" applyFont="1" applyBorder="1" applyAlignment="1" applyProtection="1">
      <alignment horizontal="center"/>
    </xf>
    <xf numFmtId="38" fontId="0" fillId="0" borderId="51" xfId="1" applyNumberFormat="1" applyFont="1" applyBorder="1" applyAlignment="1" applyProtection="1">
      <alignment horizontal="center"/>
    </xf>
    <xf numFmtId="164" fontId="0" fillId="0" borderId="46" xfId="1" applyNumberFormat="1" applyFont="1" applyFill="1" applyBorder="1" applyAlignment="1" applyProtection="1">
      <alignment horizontal="center"/>
    </xf>
    <xf numFmtId="43" fontId="0" fillId="0" borderId="1" xfId="1" applyFont="1" applyFill="1" applyBorder="1" applyAlignment="1" applyProtection="1">
      <alignment horizontal="center"/>
    </xf>
    <xf numFmtId="164" fontId="0" fillId="0" borderId="1" xfId="1" applyNumberFormat="1" applyFont="1" applyFill="1" applyBorder="1" applyAlignment="1" applyProtection="1">
      <alignment horizontal="center"/>
    </xf>
    <xf numFmtId="43" fontId="0" fillId="0" borderId="1" xfId="1" applyNumberFormat="1" applyFont="1" applyFill="1" applyBorder="1" applyAlignment="1" applyProtection="1">
      <alignment horizontal="center"/>
    </xf>
    <xf numFmtId="43" fontId="0" fillId="0" borderId="47" xfId="1" applyNumberFormat="1" applyFont="1" applyFill="1" applyBorder="1" applyAlignment="1" applyProtection="1">
      <alignment horizontal="center"/>
    </xf>
    <xf numFmtId="43" fontId="0" fillId="0" borderId="47" xfId="1" applyFont="1" applyFill="1" applyBorder="1" applyAlignment="1" applyProtection="1">
      <alignment horizontal="center"/>
    </xf>
    <xf numFmtId="164" fontId="0" fillId="0" borderId="64" xfId="1" applyNumberFormat="1" applyFont="1" applyFill="1" applyBorder="1" applyAlignment="1" applyProtection="1">
      <alignment horizontal="center"/>
    </xf>
    <xf numFmtId="164" fontId="0" fillId="0" borderId="50" xfId="1" applyNumberFormat="1" applyFont="1" applyFill="1" applyBorder="1" applyAlignment="1" applyProtection="1">
      <alignment horizontal="center"/>
    </xf>
    <xf numFmtId="0" fontId="22" fillId="3" borderId="23" xfId="0" applyFont="1" applyFill="1" applyBorder="1" applyAlignment="1" applyProtection="1">
      <alignment horizontal="center"/>
      <protection locked="0"/>
    </xf>
    <xf numFmtId="0" fontId="22" fillId="3" borderId="24" xfId="0" applyFont="1" applyFill="1" applyBorder="1" applyAlignment="1" applyProtection="1">
      <alignment horizontal="center"/>
      <protection locked="0"/>
    </xf>
    <xf numFmtId="0" fontId="31" fillId="0" borderId="1" xfId="0" applyFont="1" applyFill="1" applyBorder="1" applyAlignment="1" applyProtection="1">
      <alignment horizontal="right"/>
      <protection locked="0"/>
    </xf>
    <xf numFmtId="3" fontId="19" fillId="0" borderId="1" xfId="0" applyNumberFormat="1" applyFont="1" applyFill="1" applyBorder="1" applyProtection="1">
      <protection locked="0"/>
    </xf>
    <xf numFmtId="3" fontId="19" fillId="0" borderId="8" xfId="0" applyNumberFormat="1" applyFont="1" applyFill="1" applyBorder="1" applyProtection="1">
      <protection locked="0"/>
    </xf>
    <xf numFmtId="0" fontId="27" fillId="0" borderId="12" xfId="0" applyFont="1" applyFill="1" applyBorder="1" applyAlignment="1" applyProtection="1">
      <alignment horizontal="center" vertical="center" wrapText="1"/>
      <protection locked="0"/>
    </xf>
    <xf numFmtId="1" fontId="0" fillId="0" borderId="1" xfId="0" applyNumberFormat="1" applyFill="1" applyBorder="1" applyProtection="1">
      <protection locked="0"/>
    </xf>
    <xf numFmtId="3" fontId="0" fillId="0" borderId="12" xfId="0" applyNumberFormat="1" applyFill="1" applyBorder="1" applyAlignment="1" applyProtection="1">
      <alignment horizontal="center"/>
      <protection locked="0"/>
    </xf>
    <xf numFmtId="0" fontId="4" fillId="0" borderId="3" xfId="0" applyFont="1" applyFill="1" applyBorder="1" applyProtection="1"/>
    <xf numFmtId="0" fontId="0" fillId="0" borderId="3" xfId="0" applyFill="1" applyBorder="1" applyProtection="1"/>
    <xf numFmtId="0" fontId="2" fillId="0" borderId="67" xfId="0" applyFont="1" applyBorder="1" applyAlignment="1" applyProtection="1">
      <alignment horizontal="center" vertical="center"/>
    </xf>
    <xf numFmtId="0" fontId="2" fillId="0" borderId="68" xfId="0" applyFont="1" applyBorder="1" applyAlignment="1" applyProtection="1">
      <alignment horizontal="center" vertical="center"/>
    </xf>
    <xf numFmtId="0" fontId="0" fillId="0" borderId="23" xfId="0" applyBorder="1" applyAlignment="1" applyProtection="1">
      <alignment horizontal="right"/>
    </xf>
    <xf numFmtId="0" fontId="0" fillId="0" borderId="24" xfId="0" applyBorder="1" applyAlignment="1" applyProtection="1">
      <alignment horizontal="right"/>
    </xf>
    <xf numFmtId="37" fontId="22" fillId="0" borderId="23" xfId="0" applyNumberFormat="1" applyFont="1" applyBorder="1" applyAlignment="1" applyProtection="1">
      <alignment horizontal="center"/>
    </xf>
    <xf numFmtId="37" fontId="22" fillId="0" borderId="24" xfId="0" applyNumberFormat="1" applyFont="1" applyBorder="1" applyAlignment="1" applyProtection="1">
      <alignment horizontal="center"/>
    </xf>
    <xf numFmtId="37" fontId="22" fillId="0" borderId="1" xfId="0" applyNumberFormat="1" applyFont="1" applyBorder="1" applyAlignment="1" applyProtection="1">
      <alignment horizontal="center"/>
    </xf>
    <xf numFmtId="37" fontId="22" fillId="0" borderId="8" xfId="0" applyNumberFormat="1" applyFont="1" applyBorder="1" applyAlignment="1" applyProtection="1">
      <alignment horizontal="center"/>
    </xf>
    <xf numFmtId="0" fontId="0" fillId="0" borderId="23" xfId="0" applyBorder="1" applyProtection="1"/>
    <xf numFmtId="37" fontId="22" fillId="3" borderId="23" xfId="0" applyNumberFormat="1" applyFont="1" applyFill="1" applyBorder="1" applyAlignment="1" applyProtection="1">
      <alignment horizontal="center"/>
      <protection locked="0"/>
    </xf>
    <xf numFmtId="37" fontId="22" fillId="3" borderId="24" xfId="0" applyNumberFormat="1" applyFont="1" applyFill="1" applyBorder="1" applyAlignment="1" applyProtection="1">
      <alignment horizontal="center"/>
      <protection locked="0"/>
    </xf>
    <xf numFmtId="0" fontId="27" fillId="0" borderId="1" xfId="0" applyFont="1" applyFill="1" applyBorder="1" applyAlignment="1" applyProtection="1">
      <alignment horizontal="center" vertical="center" wrapText="1"/>
      <protection locked="0"/>
    </xf>
    <xf numFmtId="0" fontId="4" fillId="0" borderId="29" xfId="0" applyFont="1" applyFill="1" applyBorder="1" applyProtection="1"/>
    <xf numFmtId="0" fontId="21" fillId="0" borderId="0" xfId="0" applyFont="1" applyAlignment="1">
      <alignment horizontal="center" vertical="top" wrapText="1"/>
    </xf>
    <xf numFmtId="0" fontId="0" fillId="0" borderId="0" xfId="0" applyAlignment="1">
      <alignment vertical="center" wrapText="1"/>
    </xf>
    <xf numFmtId="0" fontId="21" fillId="7" borderId="0" xfId="0" applyFont="1" applyFill="1" applyAlignment="1">
      <alignment horizontal="left" vertical="center" wrapText="1"/>
    </xf>
    <xf numFmtId="0" fontId="0" fillId="0" borderId="0" xfId="0" applyFill="1" applyAlignment="1" applyProtection="1">
      <alignment vertical="center" wrapText="1"/>
    </xf>
    <xf numFmtId="164" fontId="0" fillId="0" borderId="3" xfId="1" applyNumberFormat="1" applyFont="1" applyBorder="1" applyAlignment="1" applyProtection="1">
      <alignment horizontal="center"/>
    </xf>
    <xf numFmtId="164" fontId="0" fillId="0" borderId="1" xfId="1" applyNumberFormat="1" applyFont="1" applyBorder="1" applyAlignment="1" applyProtection="1">
      <alignment horizontal="center"/>
    </xf>
    <xf numFmtId="0" fontId="10" fillId="0" borderId="0" xfId="0" applyFont="1" applyFill="1" applyBorder="1" applyAlignment="1" applyProtection="1">
      <alignment vertical="center" wrapText="1"/>
    </xf>
    <xf numFmtId="0" fontId="3" fillId="0" borderId="15" xfId="0" applyFont="1" applyBorder="1" applyAlignment="1" applyProtection="1">
      <alignment horizontal="left" wrapText="1"/>
    </xf>
    <xf numFmtId="0" fontId="3" fillId="0" borderId="3" xfId="0" applyFont="1" applyBorder="1" applyAlignment="1" applyProtection="1">
      <alignment horizontal="left" wrapText="1"/>
    </xf>
    <xf numFmtId="0" fontId="22" fillId="0" borderId="35" xfId="0" applyFont="1" applyBorder="1" applyAlignment="1" applyProtection="1">
      <alignment horizontal="center" vertical="center" wrapText="1"/>
    </xf>
    <xf numFmtId="0" fontId="22" fillId="0" borderId="35" xfId="0" applyFont="1" applyBorder="1" applyAlignment="1" applyProtection="1">
      <alignment horizontal="center" vertical="center"/>
    </xf>
    <xf numFmtId="0" fontId="10" fillId="0" borderId="0" xfId="0" applyFont="1" applyFill="1" applyAlignment="1" applyProtection="1">
      <alignment vertical="center" wrapText="1"/>
    </xf>
    <xf numFmtId="0" fontId="0" fillId="0" borderId="0" xfId="0" applyBorder="1" applyAlignment="1" applyProtection="1">
      <alignment vertical="center" wrapText="1"/>
      <protection locked="0"/>
    </xf>
    <xf numFmtId="0" fontId="0" fillId="5" borderId="2" xfId="0" applyFill="1" applyBorder="1" applyAlignment="1" applyProtection="1">
      <alignment horizontal="right" vertical="center"/>
    </xf>
    <xf numFmtId="0" fontId="0" fillId="5" borderId="3" xfId="0" applyFill="1" applyBorder="1" applyAlignment="1" applyProtection="1">
      <alignment horizontal="right" vertical="center"/>
    </xf>
    <xf numFmtId="0" fontId="0" fillId="0" borderId="0" xfId="0" applyAlignment="1" applyProtection="1">
      <alignment vertical="center" wrapText="1"/>
    </xf>
    <xf numFmtId="0" fontId="0" fillId="0" borderId="1" xfId="0" applyBorder="1" applyAlignment="1" applyProtection="1"/>
    <xf numFmtId="0" fontId="0" fillId="0" borderId="1" xfId="0" applyBorder="1" applyAlignment="1" applyProtection="1">
      <alignment wrapText="1"/>
    </xf>
    <xf numFmtId="0" fontId="22" fillId="0" borderId="1" xfId="0" applyFont="1" applyBorder="1" applyAlignment="1" applyProtection="1">
      <alignment horizontal="center"/>
    </xf>
    <xf numFmtId="0" fontId="0" fillId="0" borderId="0" xfId="0" applyAlignment="1" applyProtection="1">
      <alignment wrapText="1"/>
    </xf>
    <xf numFmtId="0" fontId="0" fillId="0" borderId="1" xfId="0" applyBorder="1" applyAlignment="1" applyProtection="1">
      <alignment horizontal="center" vertical="center" wrapText="1"/>
    </xf>
    <xf numFmtId="0" fontId="0" fillId="0" borderId="41" xfId="0" applyBorder="1" applyAlignment="1" applyProtection="1">
      <alignment horizontal="center" wrapText="1"/>
    </xf>
    <xf numFmtId="0" fontId="0" fillId="0" borderId="42" xfId="0" applyBorder="1" applyAlignment="1" applyProtection="1">
      <alignment horizontal="center" wrapText="1"/>
    </xf>
    <xf numFmtId="0" fontId="0" fillId="0" borderId="43" xfId="0" applyBorder="1" applyAlignment="1" applyProtection="1">
      <alignment horizontal="center" wrapText="1"/>
    </xf>
    <xf numFmtId="0" fontId="0" fillId="0" borderId="54" xfId="0" applyBorder="1" applyAlignment="1" applyProtection="1">
      <alignment horizontal="center" wrapText="1"/>
    </xf>
    <xf numFmtId="0" fontId="0" fillId="0" borderId="55" xfId="0" applyBorder="1" applyAlignment="1" applyProtection="1">
      <alignment horizontal="center" wrapText="1"/>
    </xf>
    <xf numFmtId="0" fontId="0" fillId="0" borderId="58" xfId="0" applyBorder="1" applyAlignment="1" applyProtection="1">
      <alignment horizontal="center"/>
    </xf>
    <xf numFmtId="0" fontId="0" fillId="0" borderId="6" xfId="0" applyBorder="1" applyAlignment="1" applyProtection="1">
      <alignment horizontal="center"/>
    </xf>
    <xf numFmtId="0" fontId="39" fillId="0" borderId="25" xfId="0" applyFont="1" applyFill="1" applyBorder="1" applyAlignment="1" applyProtection="1">
      <alignment horizontal="right" vertical="center" wrapText="1"/>
    </xf>
    <xf numFmtId="0" fontId="39" fillId="0" borderId="26" xfId="0" applyFont="1" applyFill="1" applyBorder="1" applyAlignment="1" applyProtection="1">
      <alignment horizontal="right" vertical="center" wrapText="1"/>
    </xf>
    <xf numFmtId="0" fontId="0" fillId="0" borderId="1" xfId="0" applyFill="1" applyBorder="1" applyAlignment="1" applyProtection="1">
      <alignment horizontal="center" vertical="center" wrapText="1"/>
    </xf>
    <xf numFmtId="0" fontId="0" fillId="0" borderId="32" xfId="0" applyFill="1" applyBorder="1" applyAlignment="1" applyProtection="1">
      <alignment horizontal="center" vertical="center" wrapText="1"/>
    </xf>
    <xf numFmtId="3" fontId="32" fillId="0" borderId="4" xfId="0" applyNumberFormat="1" applyFont="1" applyBorder="1" applyAlignment="1" applyProtection="1">
      <alignment horizontal="center" vertical="center"/>
    </xf>
    <xf numFmtId="3" fontId="32" fillId="0" borderId="5" xfId="0" applyNumberFormat="1" applyFont="1" applyBorder="1" applyAlignment="1" applyProtection="1">
      <alignment horizontal="center" vertical="center"/>
    </xf>
    <xf numFmtId="3" fontId="32" fillId="0" borderId="6" xfId="0" applyNumberFormat="1" applyFont="1" applyBorder="1" applyAlignment="1" applyProtection="1">
      <alignment horizontal="center" vertical="center"/>
    </xf>
    <xf numFmtId="3" fontId="32" fillId="0" borderId="36" xfId="0" applyNumberFormat="1" applyFont="1" applyBorder="1" applyAlignment="1" applyProtection="1">
      <alignment horizontal="center" vertical="center"/>
    </xf>
    <xf numFmtId="0" fontId="0" fillId="0" borderId="58" xfId="0" applyBorder="1" applyAlignment="1" applyProtection="1">
      <alignment horizontal="center" vertical="center"/>
    </xf>
    <xf numFmtId="0" fontId="0" fillId="0" borderId="6" xfId="0" applyBorder="1" applyAlignment="1" applyProtection="1">
      <alignment horizontal="center" vertical="center"/>
    </xf>
    <xf numFmtId="0" fontId="40" fillId="0" borderId="39" xfId="0" applyFont="1" applyBorder="1" applyAlignment="1" applyProtection="1">
      <alignment horizontal="center"/>
    </xf>
    <xf numFmtId="0" fontId="40" fillId="0" borderId="40" xfId="0" applyFont="1" applyBorder="1" applyAlignment="1" applyProtection="1">
      <alignment horizontal="center"/>
    </xf>
    <xf numFmtId="0" fontId="40" fillId="0" borderId="62" xfId="0" applyFont="1" applyBorder="1" applyAlignment="1" applyProtection="1">
      <alignment horizontal="center"/>
    </xf>
    <xf numFmtId="0" fontId="40" fillId="0" borderId="44" xfId="0" applyFont="1" applyBorder="1" applyAlignment="1" applyProtection="1">
      <alignment horizontal="center"/>
      <protection locked="0"/>
    </xf>
    <xf numFmtId="0" fontId="40" fillId="0" borderId="0" xfId="0" applyFont="1" applyBorder="1" applyAlignment="1" applyProtection="1">
      <alignment horizontal="center"/>
      <protection locked="0"/>
    </xf>
    <xf numFmtId="0" fontId="40" fillId="0" borderId="63" xfId="0" applyFont="1" applyBorder="1" applyAlignment="1" applyProtection="1">
      <alignment horizontal="center"/>
      <protection locked="0"/>
    </xf>
    <xf numFmtId="0" fontId="0" fillId="0" borderId="44" xfId="0" applyBorder="1" applyAlignment="1" applyProtection="1">
      <alignment horizontal="center"/>
    </xf>
    <xf numFmtId="0" fontId="0" fillId="0" borderId="0" xfId="0" applyBorder="1" applyAlignment="1" applyProtection="1">
      <alignment horizontal="center"/>
    </xf>
    <xf numFmtId="0" fontId="0" fillId="0" borderId="63" xfId="0" applyBorder="1" applyAlignment="1" applyProtection="1">
      <alignment horizontal="center"/>
    </xf>
    <xf numFmtId="0" fontId="0" fillId="0" borderId="44" xfId="0" applyBorder="1" applyAlignment="1" applyProtection="1">
      <alignment horizontal="center"/>
      <protection locked="0"/>
    </xf>
    <xf numFmtId="0" fontId="0" fillId="0" borderId="0" xfId="0" applyBorder="1" applyAlignment="1" applyProtection="1">
      <alignment horizontal="center"/>
      <protection locked="0"/>
    </xf>
    <xf numFmtId="0" fontId="0" fillId="0" borderId="63" xfId="0" applyBorder="1" applyAlignment="1" applyProtection="1">
      <alignment horizontal="center"/>
      <protection locked="0"/>
    </xf>
    <xf numFmtId="0" fontId="6" fillId="0" borderId="1" xfId="0" applyFont="1" applyBorder="1" applyAlignment="1" applyProtection="1">
      <alignment horizontal="center"/>
    </xf>
    <xf numFmtId="0" fontId="6" fillId="0" borderId="1" xfId="0" applyFont="1" applyBorder="1" applyAlignment="1" applyProtection="1">
      <alignment horizontal="center" wrapText="1"/>
    </xf>
    <xf numFmtId="0" fontId="35" fillId="0" borderId="46" xfId="0" applyFont="1" applyBorder="1" applyAlignment="1" applyProtection="1">
      <alignment horizontal="center" vertical="center" wrapText="1"/>
    </xf>
    <xf numFmtId="0" fontId="35" fillId="0" borderId="1" xfId="0" applyFont="1" applyBorder="1" applyAlignment="1" applyProtection="1">
      <alignment horizontal="center" vertical="center" wrapText="1"/>
    </xf>
    <xf numFmtId="0" fontId="0" fillId="0" borderId="47" xfId="0" applyBorder="1" applyAlignment="1" applyProtection="1">
      <alignment horizontal="center" vertical="center" wrapText="1"/>
    </xf>
    <xf numFmtId="0" fontId="0" fillId="0" borderId="40" xfId="0" applyBorder="1" applyAlignment="1" applyProtection="1">
      <alignment horizontal="center"/>
      <protection locked="0"/>
    </xf>
    <xf numFmtId="0" fontId="0" fillId="0" borderId="49" xfId="0" applyBorder="1" applyAlignment="1" applyProtection="1">
      <alignment horizontal="center"/>
      <protection locked="0"/>
    </xf>
    <xf numFmtId="0" fontId="2" fillId="0" borderId="1" xfId="0" applyFont="1" applyBorder="1" applyAlignment="1" applyProtection="1">
      <alignment horizontal="center" vertical="center" wrapText="1"/>
    </xf>
    <xf numFmtId="0" fontId="2" fillId="0" borderId="47" xfId="0" applyFont="1" applyBorder="1" applyAlignment="1" applyProtection="1">
      <alignment horizontal="center" vertical="center" wrapText="1"/>
    </xf>
    <xf numFmtId="0" fontId="6" fillId="0" borderId="2" xfId="0" applyFont="1" applyBorder="1" applyAlignment="1" applyProtection="1">
      <alignment horizontal="center"/>
    </xf>
    <xf numFmtId="0" fontId="6" fillId="0" borderId="29" xfId="0" applyFont="1" applyBorder="1" applyAlignment="1" applyProtection="1">
      <alignment horizontal="center"/>
    </xf>
    <xf numFmtId="0" fontId="6" fillId="0" borderId="3" xfId="0" applyFont="1" applyBorder="1" applyAlignment="1" applyProtection="1">
      <alignment horizontal="center"/>
    </xf>
    <xf numFmtId="0" fontId="6" fillId="0" borderId="60" xfId="0" applyFont="1" applyBorder="1" applyAlignment="1" applyProtection="1">
      <alignment horizontal="center"/>
    </xf>
    <xf numFmtId="0" fontId="29" fillId="0" borderId="0" xfId="0" applyFont="1" applyAlignment="1" applyProtection="1">
      <alignment horizontal="center" vertical="center" wrapText="1"/>
    </xf>
    <xf numFmtId="0" fontId="29" fillId="0" borderId="0" xfId="0" applyFont="1" applyAlignment="1" applyProtection="1">
      <alignment horizontal="center" vertical="center"/>
    </xf>
    <xf numFmtId="0" fontId="46" fillId="0" borderId="65" xfId="0" applyFont="1" applyBorder="1" applyAlignment="1" applyProtection="1">
      <alignment horizontal="center"/>
    </xf>
    <xf numFmtId="0" fontId="46" fillId="0" borderId="61" xfId="0" applyFont="1" applyBorder="1" applyAlignment="1" applyProtection="1">
      <alignment horizontal="center"/>
    </xf>
    <xf numFmtId="0" fontId="46" fillId="0" borderId="32" xfId="0" applyFont="1" applyBorder="1" applyAlignment="1" applyProtection="1">
      <alignment horizontal="center"/>
    </xf>
    <xf numFmtId="0" fontId="46" fillId="0" borderId="23" xfId="0" applyFont="1" applyBorder="1" applyAlignment="1" applyProtection="1">
      <alignment horizontal="center"/>
    </xf>
    <xf numFmtId="0" fontId="2" fillId="0" borderId="46" xfId="0" applyFont="1" applyBorder="1" applyAlignment="1" applyProtection="1">
      <alignment horizontal="center" vertical="center" wrapText="1"/>
    </xf>
    <xf numFmtId="0" fontId="6" fillId="0" borderId="47" xfId="0" applyFont="1" applyBorder="1" applyAlignment="1" applyProtection="1">
      <alignment horizontal="center"/>
    </xf>
    <xf numFmtId="0" fontId="0" fillId="0" borderId="25" xfId="0" applyBorder="1" applyAlignment="1" applyProtection="1">
      <alignment vertical="center" wrapText="1"/>
    </xf>
    <xf numFmtId="0" fontId="0" fillId="0" borderId="26" xfId="0" applyBorder="1" applyAlignment="1" applyProtection="1">
      <alignment vertical="center" wrapText="1"/>
    </xf>
    <xf numFmtId="0" fontId="0" fillId="0" borderId="30" xfId="0" applyBorder="1" applyAlignment="1" applyProtection="1">
      <alignment vertical="center" wrapText="1"/>
    </xf>
    <xf numFmtId="0" fontId="0" fillId="0" borderId="18" xfId="0" applyBorder="1" applyAlignment="1" applyProtection="1">
      <alignment vertical="center" wrapText="1"/>
    </xf>
    <xf numFmtId="0" fontId="0" fillId="0" borderId="0" xfId="0" applyBorder="1" applyAlignment="1" applyProtection="1">
      <alignment vertical="center" wrapText="1"/>
    </xf>
    <xf numFmtId="0" fontId="0" fillId="0" borderId="31" xfId="0" applyBorder="1" applyAlignment="1" applyProtection="1">
      <alignment vertical="center" wrapText="1"/>
    </xf>
    <xf numFmtId="0" fontId="0" fillId="0" borderId="27" xfId="0" applyBorder="1" applyAlignment="1" applyProtection="1">
      <alignment vertical="center" wrapText="1"/>
    </xf>
    <xf numFmtId="0" fontId="0" fillId="0" borderId="20" xfId="0" applyBorder="1" applyAlignment="1" applyProtection="1">
      <alignment vertical="center" wrapText="1"/>
    </xf>
    <xf numFmtId="0" fontId="0" fillId="0" borderId="22" xfId="0" applyBorder="1" applyAlignment="1" applyProtection="1">
      <alignment vertical="center" wrapText="1"/>
    </xf>
  </cellXfs>
  <cellStyles count="5">
    <cellStyle name="Comma" xfId="1" builtinId="3"/>
    <cellStyle name="Currency" xfId="2" builtinId="4"/>
    <cellStyle name="Hyperlink" xfId="4" builtinId="8"/>
    <cellStyle name="Normal" xfId="0" builtinId="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171450</xdr:colOff>
      <xdr:row>0</xdr:row>
      <xdr:rowOff>171451</xdr:rowOff>
    </xdr:from>
    <xdr:to>
      <xdr:col>8</xdr:col>
      <xdr:colOff>885825</xdr:colOff>
      <xdr:row>0</xdr:row>
      <xdr:rowOff>643855</xdr:rowOff>
    </xdr:to>
    <xdr:pic>
      <xdr:nvPicPr>
        <xdr:cNvPr id="2" name="Picture 1"/>
        <xdr:cNvPicPr>
          <a:picLocks noChangeAspect="1"/>
        </xdr:cNvPicPr>
      </xdr:nvPicPr>
      <xdr:blipFill>
        <a:blip xmlns:r="http://schemas.openxmlformats.org/officeDocument/2006/relationships" r:embed="rId1"/>
        <a:stretch>
          <a:fillRect/>
        </a:stretch>
      </xdr:blipFill>
      <xdr:spPr>
        <a:xfrm>
          <a:off x="4438650" y="171451"/>
          <a:ext cx="1323975" cy="472404"/>
        </a:xfrm>
        <a:prstGeom prst="rect">
          <a:avLst/>
        </a:prstGeom>
      </xdr:spPr>
    </xdr:pic>
    <xdr:clientData/>
  </xdr:twoCellAnchor>
  <xdr:twoCellAnchor editAs="oneCell">
    <xdr:from>
      <xdr:col>0</xdr:col>
      <xdr:colOff>85726</xdr:colOff>
      <xdr:row>0</xdr:row>
      <xdr:rowOff>76200</xdr:rowOff>
    </xdr:from>
    <xdr:to>
      <xdr:col>2</xdr:col>
      <xdr:colOff>295276</xdr:colOff>
      <xdr:row>0</xdr:row>
      <xdr:rowOff>698015</xdr:rowOff>
    </xdr:to>
    <xdr:pic>
      <xdr:nvPicPr>
        <xdr:cNvPr id="6" name="Picture 5" descr="Related image"/>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5726" y="76200"/>
          <a:ext cx="1428750" cy="62181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7</xdr:col>
      <xdr:colOff>200025</xdr:colOff>
      <xdr:row>0</xdr:row>
      <xdr:rowOff>942975</xdr:rowOff>
    </xdr:from>
    <xdr:to>
      <xdr:col>12</xdr:col>
      <xdr:colOff>466725</xdr:colOff>
      <xdr:row>0</xdr:row>
      <xdr:rowOff>1133475</xdr:rowOff>
    </xdr:to>
    <xdr:sp macro="" textlink="">
      <xdr:nvSpPr>
        <xdr:cNvPr id="2" name="Rectangle 1"/>
        <xdr:cNvSpPr/>
      </xdr:nvSpPr>
      <xdr:spPr>
        <a:xfrm>
          <a:off x="3981450" y="942975"/>
          <a:ext cx="3133725" cy="190500"/>
        </a:xfrm>
        <a:prstGeom prst="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tx1"/>
              </a:solidFill>
            </a:rPr>
            <a:t>Yellow-Shaded</a:t>
          </a:r>
          <a:r>
            <a:rPr lang="en-US" sz="1100" b="1" baseline="0">
              <a:solidFill>
                <a:schemeClr val="tx1"/>
              </a:solidFill>
            </a:rPr>
            <a:t> cells require user input</a:t>
          </a:r>
          <a:endParaRPr lang="en-US" sz="1100" b="1">
            <a:solidFill>
              <a:schemeClr val="tx1"/>
            </a:solidFill>
          </a:endParaRPr>
        </a:p>
      </xdr:txBody>
    </xdr:sp>
    <xdr:clientData/>
  </xdr:twoCellAnchor>
  <xdr:twoCellAnchor>
    <xdr:from>
      <xdr:col>5</xdr:col>
      <xdr:colOff>323850</xdr:colOff>
      <xdr:row>0</xdr:row>
      <xdr:rowOff>1162049</xdr:rowOff>
    </xdr:from>
    <xdr:to>
      <xdr:col>14</xdr:col>
      <xdr:colOff>438150</xdr:colOff>
      <xdr:row>0</xdr:row>
      <xdr:rowOff>1381124</xdr:rowOff>
    </xdr:to>
    <xdr:sp macro="" textlink="">
      <xdr:nvSpPr>
        <xdr:cNvPr id="3" name="Rectangle 2"/>
        <xdr:cNvSpPr/>
      </xdr:nvSpPr>
      <xdr:spPr>
        <a:xfrm>
          <a:off x="3267075" y="1162049"/>
          <a:ext cx="4562475" cy="219075"/>
        </a:xfrm>
        <a:prstGeom prst="rect">
          <a:avLst/>
        </a:prstGeom>
        <a:solidFill>
          <a:schemeClr val="accent6">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tx1"/>
              </a:solidFill>
            </a:rPr>
            <a:t>Green-Shaded</a:t>
          </a:r>
          <a:r>
            <a:rPr lang="en-US" sz="1100" b="1" baseline="0">
              <a:solidFill>
                <a:schemeClr val="tx1"/>
              </a:solidFill>
            </a:rPr>
            <a:t> cells show the original value from the Enterprise Budget</a:t>
          </a:r>
          <a:endParaRPr lang="en-US" sz="1100" b="1">
            <a:solidFill>
              <a:schemeClr val="tx1"/>
            </a:solidFil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
  <sheetViews>
    <sheetView tabSelected="1" workbookViewId="0">
      <selection activeCell="L1" sqref="L1"/>
    </sheetView>
  </sheetViews>
  <sheetFormatPr defaultRowHeight="14.5"/>
  <cols>
    <col min="9" max="9" width="15.7265625" customWidth="1"/>
    <col min="11" max="11" width="10.81640625" customWidth="1"/>
  </cols>
  <sheetData>
    <row r="1" spans="1:11" ht="270" customHeight="1">
      <c r="A1" s="397" t="s">
        <v>228</v>
      </c>
      <c r="B1" s="397"/>
      <c r="C1" s="397"/>
      <c r="D1" s="397"/>
      <c r="E1" s="397"/>
      <c r="F1" s="397"/>
      <c r="G1" s="397"/>
      <c r="H1" s="397"/>
      <c r="I1" s="397"/>
      <c r="K1" s="9"/>
    </row>
    <row r="2" spans="1:11" ht="155.15" customHeight="1">
      <c r="A2" s="398" t="s">
        <v>186</v>
      </c>
      <c r="B2" s="398"/>
      <c r="C2" s="398"/>
      <c r="D2" s="398"/>
      <c r="E2" s="398"/>
      <c r="F2" s="398"/>
      <c r="G2" s="398"/>
      <c r="H2" s="398"/>
      <c r="I2" s="398"/>
    </row>
    <row r="3" spans="1:11" ht="31" customHeight="1">
      <c r="A3" s="399" t="s">
        <v>229</v>
      </c>
      <c r="B3" s="399"/>
      <c r="C3" s="399"/>
      <c r="D3" s="399"/>
      <c r="E3" s="399"/>
      <c r="F3" s="399"/>
      <c r="G3" s="399"/>
      <c r="H3" s="399"/>
      <c r="I3" s="399"/>
    </row>
    <row r="4" spans="1:11" ht="275.25" customHeight="1">
      <c r="A4" s="398" t="s">
        <v>230</v>
      </c>
      <c r="B4" s="398"/>
      <c r="C4" s="398"/>
      <c r="D4" s="398"/>
      <c r="E4" s="398"/>
      <c r="F4" s="398"/>
      <c r="G4" s="398"/>
      <c r="H4" s="398"/>
      <c r="I4" s="398"/>
      <c r="K4" s="5"/>
    </row>
  </sheetData>
  <sheetProtection sheet="1" objects="1" scenarios="1" formatColumns="0" formatRows="0"/>
  <mergeCells count="4">
    <mergeCell ref="A1:I1"/>
    <mergeCell ref="A2:I2"/>
    <mergeCell ref="A4:I4"/>
    <mergeCell ref="A3:I3"/>
  </mergeCells>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113"/>
  <sheetViews>
    <sheetView zoomScaleNormal="100" workbookViewId="0">
      <pane xSplit="3" ySplit="3" topLeftCell="D4" activePane="bottomRight" state="frozen"/>
      <selection pane="topRight" activeCell="D1" sqref="D1"/>
      <selection pane="bottomLeft" activeCell="A3" sqref="A3"/>
      <selection pane="bottomRight" activeCell="D50" sqref="D50"/>
    </sheetView>
  </sheetViews>
  <sheetFormatPr defaultRowHeight="14.5"/>
  <cols>
    <col min="1" max="1" width="2.81640625" style="174" customWidth="1"/>
    <col min="2" max="2" width="2.453125" style="174" customWidth="1"/>
    <col min="3" max="3" width="40.26953125" style="174" customWidth="1"/>
    <col min="4" max="4" width="8" style="174" customWidth="1"/>
    <col min="5" max="6" width="10.54296875" style="174" customWidth="1"/>
    <col min="7" max="7" width="10.81640625" style="174" customWidth="1"/>
    <col min="8" max="8" width="8.26953125" style="174" customWidth="1"/>
    <col min="9" max="9" width="9.54296875" style="174" bestFit="1" customWidth="1"/>
    <col min="10" max="16384" width="8.7265625" style="174"/>
  </cols>
  <sheetData>
    <row r="1" spans="1:11" ht="54" customHeight="1" thickBot="1">
      <c r="A1" s="16">
        <v>1</v>
      </c>
      <c r="B1" s="406" t="s">
        <v>133</v>
      </c>
      <c r="C1" s="407"/>
      <c r="D1" s="407"/>
      <c r="E1" s="407"/>
      <c r="F1" s="407"/>
      <c r="G1" s="407"/>
    </row>
    <row r="2" spans="1:11" ht="17.149999999999999" customHeight="1" thickBot="1">
      <c r="A2" s="16">
        <v>2</v>
      </c>
      <c r="B2" s="17" t="s">
        <v>187</v>
      </c>
      <c r="C2" s="18"/>
      <c r="D2" s="263"/>
      <c r="E2" s="263"/>
      <c r="F2" s="263"/>
      <c r="G2" s="264"/>
    </row>
    <row r="3" spans="1:11" ht="18.5">
      <c r="A3" s="16">
        <v>3</v>
      </c>
      <c r="B3" s="19"/>
      <c r="C3" s="20" t="s">
        <v>29</v>
      </c>
      <c r="D3" s="265"/>
      <c r="E3" s="266"/>
      <c r="F3" s="266"/>
      <c r="G3" s="267"/>
      <c r="H3" s="268"/>
    </row>
    <row r="4" spans="1:11" ht="16.5">
      <c r="A4" s="16">
        <v>4</v>
      </c>
      <c r="B4" s="21"/>
      <c r="C4" s="22" t="s">
        <v>137</v>
      </c>
      <c r="D4" s="269"/>
      <c r="E4" s="270"/>
      <c r="F4" s="271"/>
      <c r="G4" s="272"/>
      <c r="H4" s="273"/>
      <c r="I4" s="197"/>
    </row>
    <row r="5" spans="1:11">
      <c r="A5" s="16">
        <v>5</v>
      </c>
      <c r="B5" s="23"/>
      <c r="C5" s="24" t="s">
        <v>215</v>
      </c>
      <c r="D5" s="274"/>
      <c r="E5" s="275"/>
      <c r="F5" s="275"/>
      <c r="G5" s="276"/>
      <c r="H5" s="273"/>
    </row>
    <row r="6" spans="1:11">
      <c r="A6" s="16">
        <v>6</v>
      </c>
      <c r="B6" s="23"/>
      <c r="C6" s="24" t="s">
        <v>213</v>
      </c>
      <c r="D6" s="274"/>
      <c r="E6" s="277"/>
      <c r="F6" s="277"/>
      <c r="G6" s="278"/>
      <c r="H6" s="273"/>
    </row>
    <row r="7" spans="1:11">
      <c r="A7" s="16">
        <v>7</v>
      </c>
      <c r="B7" s="23"/>
      <c r="C7" s="24" t="s">
        <v>214</v>
      </c>
      <c r="D7" s="274"/>
      <c r="E7" s="277"/>
      <c r="F7" s="277"/>
      <c r="G7" s="278"/>
      <c r="H7" s="273"/>
    </row>
    <row r="8" spans="1:11">
      <c r="A8" s="16">
        <v>8</v>
      </c>
      <c r="B8" s="23"/>
      <c r="C8" s="24" t="s">
        <v>216</v>
      </c>
      <c r="D8" s="274"/>
      <c r="E8" s="277"/>
      <c r="F8" s="277"/>
      <c r="G8" s="278"/>
      <c r="H8" s="273"/>
    </row>
    <row r="9" spans="1:11">
      <c r="A9" s="16">
        <v>9</v>
      </c>
      <c r="B9" s="23"/>
      <c r="C9" s="24" t="s">
        <v>217</v>
      </c>
      <c r="D9" s="274"/>
      <c r="E9" s="279"/>
      <c r="F9" s="279"/>
      <c r="G9" s="280"/>
      <c r="H9" s="281"/>
    </row>
    <row r="10" spans="1:11">
      <c r="A10" s="16">
        <v>10</v>
      </c>
      <c r="B10" s="23"/>
      <c r="C10" s="24" t="s">
        <v>218</v>
      </c>
      <c r="D10" s="274"/>
      <c r="E10" s="277"/>
      <c r="F10" s="277"/>
      <c r="G10" s="278"/>
      <c r="H10" s="273"/>
    </row>
    <row r="11" spans="1:11">
      <c r="A11" s="16">
        <v>11</v>
      </c>
      <c r="B11" s="23"/>
      <c r="C11" s="24" t="s">
        <v>219</v>
      </c>
      <c r="D11" s="274"/>
      <c r="E11" s="282"/>
      <c r="F11" s="282"/>
      <c r="G11" s="283"/>
      <c r="H11" s="284"/>
    </row>
    <row r="12" spans="1:11">
      <c r="A12" s="16">
        <v>12</v>
      </c>
      <c r="B12" s="23"/>
      <c r="C12" s="24" t="s">
        <v>220</v>
      </c>
      <c r="D12" s="274"/>
      <c r="E12" s="285"/>
      <c r="F12" s="285"/>
      <c r="G12" s="286"/>
      <c r="H12" s="273"/>
      <c r="I12" s="176"/>
      <c r="J12" s="176"/>
      <c r="K12" s="176"/>
    </row>
    <row r="13" spans="1:11">
      <c r="A13" s="16">
        <v>13</v>
      </c>
      <c r="B13" s="23"/>
      <c r="C13" s="24" t="s">
        <v>221</v>
      </c>
      <c r="D13" s="274"/>
      <c r="E13" s="277"/>
      <c r="F13" s="277"/>
      <c r="G13" s="278"/>
      <c r="H13" s="273"/>
      <c r="I13" s="287"/>
      <c r="J13" s="176"/>
      <c r="K13" s="176"/>
    </row>
    <row r="14" spans="1:11" ht="15" thickBot="1">
      <c r="A14" s="16">
        <v>14</v>
      </c>
      <c r="B14" s="25"/>
      <c r="C14" s="26" t="s">
        <v>16</v>
      </c>
      <c r="D14" s="288"/>
      <c r="E14" s="289"/>
      <c r="F14" s="289"/>
      <c r="G14" s="290"/>
      <c r="H14" s="273"/>
      <c r="I14" s="291"/>
      <c r="J14" s="291"/>
      <c r="K14" s="291"/>
    </row>
    <row r="15" spans="1:11">
      <c r="A15" s="16">
        <v>15</v>
      </c>
      <c r="B15" s="21"/>
      <c r="C15" s="22"/>
      <c r="D15" s="269"/>
      <c r="E15" s="269"/>
      <c r="F15" s="269"/>
      <c r="G15" s="292"/>
      <c r="H15" s="273"/>
      <c r="I15" s="176"/>
      <c r="J15" s="176"/>
      <c r="K15" s="176"/>
    </row>
    <row r="16" spans="1:11">
      <c r="A16" s="16">
        <v>16</v>
      </c>
      <c r="B16" s="17" t="s">
        <v>188</v>
      </c>
      <c r="C16" s="27"/>
      <c r="D16" s="256"/>
      <c r="E16" s="47" t="s">
        <v>11</v>
      </c>
      <c r="F16" s="47" t="s">
        <v>11</v>
      </c>
      <c r="G16" s="48" t="s">
        <v>11</v>
      </c>
      <c r="H16" s="293"/>
      <c r="I16" s="206"/>
      <c r="J16" s="176"/>
      <c r="K16" s="176"/>
    </row>
    <row r="17" spans="1:13">
      <c r="A17" s="16">
        <v>17</v>
      </c>
      <c r="B17" s="23"/>
      <c r="C17" s="27" t="s">
        <v>0</v>
      </c>
      <c r="D17" s="294"/>
      <c r="E17" s="49">
        <f>(E3/100)*E5</f>
        <v>0</v>
      </c>
      <c r="F17" s="49">
        <f>(F3/100)*F5</f>
        <v>0</v>
      </c>
      <c r="G17" s="50">
        <f>(G3/100)*G5</f>
        <v>0</v>
      </c>
      <c r="H17" s="249"/>
    </row>
    <row r="18" spans="1:13" ht="16.5">
      <c r="A18" s="16">
        <v>18</v>
      </c>
      <c r="B18" s="23"/>
      <c r="C18" s="27" t="s">
        <v>139</v>
      </c>
      <c r="D18" s="295"/>
      <c r="E18" s="49" t="e">
        <f>((12/E8)*((1-E9)*0.5)*E6)</f>
        <v>#DIV/0!</v>
      </c>
      <c r="F18" s="49" t="e">
        <f>((12/F8)*((1-F9)*0.5)*F6)</f>
        <v>#DIV/0!</v>
      </c>
      <c r="G18" s="50" t="e">
        <f>((12/G8)*((1-G9)*0.5)*G6)</f>
        <v>#DIV/0!</v>
      </c>
      <c r="H18" s="296"/>
    </row>
    <row r="19" spans="1:13" ht="16.5">
      <c r="A19" s="16">
        <v>19</v>
      </c>
      <c r="B19" s="23"/>
      <c r="C19" s="27" t="s">
        <v>140</v>
      </c>
      <c r="D19" s="295"/>
      <c r="E19" s="49" t="e">
        <f>((12/E8)*((1-E9)*0.5)*E7)</f>
        <v>#DIV/0!</v>
      </c>
      <c r="F19" s="49" t="e">
        <f>((12/F8)*((1-F9)*0.5)*F7)</f>
        <v>#DIV/0!</v>
      </c>
      <c r="G19" s="50" t="e">
        <f>((12/G8)*((1-G9)*0.5)*G7)</f>
        <v>#DIV/0!</v>
      </c>
      <c r="H19" s="296"/>
    </row>
    <row r="20" spans="1:13">
      <c r="A20" s="16">
        <v>20</v>
      </c>
      <c r="B20" s="23"/>
      <c r="C20" s="27" t="s">
        <v>20</v>
      </c>
      <c r="D20" s="297">
        <v>1400</v>
      </c>
      <c r="E20" s="51">
        <f>E11*($D$20/100)*E10</f>
        <v>0</v>
      </c>
      <c r="F20" s="51">
        <f>F11*($D$20/100)*F10</f>
        <v>0</v>
      </c>
      <c r="G20" s="52">
        <f>G11*($D$20/100)*G10</f>
        <v>0</v>
      </c>
      <c r="H20" s="298"/>
    </row>
    <row r="21" spans="1:13">
      <c r="A21" s="16">
        <v>21</v>
      </c>
      <c r="B21" s="23"/>
      <c r="C21" s="27" t="s">
        <v>9</v>
      </c>
      <c r="D21" s="299"/>
      <c r="E21" s="300"/>
      <c r="F21" s="300"/>
      <c r="G21" s="301"/>
      <c r="H21" s="298"/>
    </row>
    <row r="22" spans="1:13">
      <c r="A22" s="16">
        <v>22</v>
      </c>
      <c r="B22" s="23"/>
      <c r="C22" s="27" t="s">
        <v>9</v>
      </c>
      <c r="D22" s="302"/>
      <c r="E22" s="182"/>
      <c r="F22" s="300"/>
      <c r="G22" s="303"/>
      <c r="H22" s="213"/>
    </row>
    <row r="23" spans="1:13" s="306" customFormat="1" ht="15" thickBot="1">
      <c r="A23" s="16">
        <v>23</v>
      </c>
      <c r="B23" s="28"/>
      <c r="C23" s="29" t="s">
        <v>1</v>
      </c>
      <c r="D23" s="304"/>
      <c r="E23" s="53" t="e">
        <f>SUM(E17:E22)</f>
        <v>#DIV/0!</v>
      </c>
      <c r="F23" s="53" t="e">
        <f t="shared" ref="F23:G23" si="0">SUM(F17:F22)</f>
        <v>#DIV/0!</v>
      </c>
      <c r="G23" s="54" t="e">
        <f t="shared" si="0"/>
        <v>#DIV/0!</v>
      </c>
      <c r="H23" s="305"/>
    </row>
    <row r="24" spans="1:13">
      <c r="A24" s="16">
        <v>24</v>
      </c>
      <c r="B24" s="30" t="s">
        <v>199</v>
      </c>
      <c r="C24" s="31"/>
      <c r="D24" s="307"/>
      <c r="E24" s="307"/>
      <c r="F24" s="307"/>
      <c r="G24" s="308"/>
      <c r="H24" s="213"/>
    </row>
    <row r="25" spans="1:13">
      <c r="A25" s="16">
        <v>25</v>
      </c>
      <c r="B25" s="17"/>
      <c r="C25" s="32"/>
      <c r="D25" s="341" t="s">
        <v>222</v>
      </c>
      <c r="E25" s="55">
        <f>'DM Feed Costs'!I56</f>
        <v>0</v>
      </c>
      <c r="F25" s="55">
        <f>'DM Feed Costs'!L56</f>
        <v>0</v>
      </c>
      <c r="G25" s="56">
        <f>'DM Feed Costs'!O56</f>
        <v>0</v>
      </c>
      <c r="H25" s="213"/>
    </row>
    <row r="26" spans="1:13">
      <c r="A26" s="16">
        <v>26</v>
      </c>
      <c r="B26" s="17"/>
      <c r="C26" s="32"/>
      <c r="D26" s="341" t="s">
        <v>223</v>
      </c>
      <c r="E26" s="55">
        <f>'As Fed Feed Costs'!I56</f>
        <v>0</v>
      </c>
      <c r="F26" s="55">
        <f>'As Fed Feed Costs'!L56</f>
        <v>0</v>
      </c>
      <c r="G26" s="56">
        <f>'As Fed Feed Costs'!O56</f>
        <v>0</v>
      </c>
      <c r="H26" s="213"/>
    </row>
    <row r="27" spans="1:13" ht="16.5">
      <c r="A27" s="16">
        <v>27</v>
      </c>
      <c r="B27" s="23"/>
      <c r="C27" s="27" t="s">
        <v>141</v>
      </c>
      <c r="D27" s="256"/>
      <c r="E27" s="216"/>
      <c r="F27" s="216"/>
      <c r="G27" s="309"/>
      <c r="H27" s="249"/>
      <c r="I27" s="238"/>
      <c r="J27" s="238"/>
      <c r="K27" s="238"/>
      <c r="M27" s="238"/>
    </row>
    <row r="28" spans="1:13">
      <c r="A28" s="16">
        <v>28</v>
      </c>
      <c r="B28" s="23"/>
      <c r="C28" s="27" t="s">
        <v>118</v>
      </c>
      <c r="D28" s="256"/>
      <c r="E28" s="57">
        <f>E14*E13</f>
        <v>0</v>
      </c>
      <c r="F28" s="57">
        <f t="shared" ref="F28:G28" si="1">F14*F13</f>
        <v>0</v>
      </c>
      <c r="G28" s="58">
        <f t="shared" si="1"/>
        <v>0</v>
      </c>
      <c r="H28" s="249"/>
      <c r="I28" s="238"/>
      <c r="J28" s="238"/>
      <c r="K28" s="238"/>
      <c r="M28" s="238"/>
    </row>
    <row r="29" spans="1:13">
      <c r="A29" s="16">
        <v>29</v>
      </c>
      <c r="B29" s="23"/>
      <c r="C29" s="27" t="s">
        <v>2</v>
      </c>
      <c r="D29" s="256"/>
      <c r="E29" s="216"/>
      <c r="F29" s="216"/>
      <c r="G29" s="309"/>
      <c r="H29" s="249"/>
      <c r="M29" s="238"/>
    </row>
    <row r="30" spans="1:13">
      <c r="A30" s="16">
        <v>30</v>
      </c>
      <c r="B30" s="23"/>
      <c r="C30" s="27" t="s">
        <v>23</v>
      </c>
      <c r="D30" s="256"/>
      <c r="E30" s="216"/>
      <c r="F30" s="216"/>
      <c r="G30" s="309"/>
      <c r="H30" s="249"/>
      <c r="M30" s="238"/>
    </row>
    <row r="31" spans="1:13">
      <c r="A31" s="16">
        <v>31</v>
      </c>
      <c r="B31" s="23"/>
      <c r="C31" s="27" t="s">
        <v>12</v>
      </c>
      <c r="D31" s="256"/>
      <c r="E31" s="216"/>
      <c r="F31" s="216"/>
      <c r="G31" s="309"/>
      <c r="H31" s="249"/>
      <c r="M31" s="238"/>
    </row>
    <row r="32" spans="1:13">
      <c r="A32" s="16">
        <v>32</v>
      </c>
      <c r="B32" s="23"/>
      <c r="C32" s="27" t="s">
        <v>13</v>
      </c>
      <c r="D32" s="256"/>
      <c r="E32" s="216"/>
      <c r="F32" s="216"/>
      <c r="G32" s="309"/>
      <c r="H32" s="249"/>
      <c r="M32" s="238"/>
    </row>
    <row r="33" spans="1:14">
      <c r="A33" s="16">
        <v>33</v>
      </c>
      <c r="B33" s="23"/>
      <c r="C33" s="27" t="s">
        <v>3</v>
      </c>
      <c r="D33" s="256"/>
      <c r="E33" s="216"/>
      <c r="F33" s="216"/>
      <c r="G33" s="309"/>
      <c r="H33" s="249"/>
      <c r="M33" s="238"/>
    </row>
    <row r="34" spans="1:14">
      <c r="A34" s="16">
        <v>34</v>
      </c>
      <c r="B34" s="23"/>
      <c r="C34" s="27" t="s">
        <v>4</v>
      </c>
      <c r="D34" s="256"/>
      <c r="E34" s="216"/>
      <c r="F34" s="216"/>
      <c r="G34" s="309"/>
      <c r="H34" s="249"/>
      <c r="M34" s="238"/>
    </row>
    <row r="35" spans="1:14">
      <c r="A35" s="16">
        <v>35</v>
      </c>
      <c r="B35" s="23"/>
      <c r="C35" s="27" t="s">
        <v>14</v>
      </c>
      <c r="D35" s="256"/>
      <c r="E35" s="216"/>
      <c r="F35" s="216"/>
      <c r="G35" s="309"/>
      <c r="H35" s="401" t="s">
        <v>191</v>
      </c>
      <c r="I35" s="402"/>
      <c r="J35" s="402"/>
      <c r="K35" s="402"/>
      <c r="M35" s="238"/>
    </row>
    <row r="36" spans="1:14" ht="16">
      <c r="A36" s="16">
        <v>36</v>
      </c>
      <c r="B36" s="23"/>
      <c r="C36" s="27" t="s">
        <v>5</v>
      </c>
      <c r="D36" s="256"/>
      <c r="E36" s="216"/>
      <c r="F36" s="216"/>
      <c r="G36" s="309"/>
      <c r="H36" s="310" t="s">
        <v>190</v>
      </c>
      <c r="I36" s="51">
        <f>E3</f>
        <v>0</v>
      </c>
      <c r="J36" s="51">
        <f t="shared" ref="J36:K36" si="2">F3</f>
        <v>0</v>
      </c>
      <c r="K36" s="51">
        <f t="shared" si="2"/>
        <v>0</v>
      </c>
      <c r="M36" s="238"/>
    </row>
    <row r="37" spans="1:14">
      <c r="A37" s="16">
        <v>37</v>
      </c>
      <c r="B37" s="23"/>
      <c r="C37" s="27" t="s">
        <v>189</v>
      </c>
      <c r="D37" s="311"/>
      <c r="E37" s="216"/>
      <c r="F37" s="216"/>
      <c r="G37" s="309"/>
      <c r="H37" s="312">
        <v>0.36</v>
      </c>
      <c r="I37" s="49">
        <f>($H$37*(E3/100))</f>
        <v>0</v>
      </c>
      <c r="J37" s="49">
        <f t="shared" ref="J37:K37" si="3">($H$37*(F3/100))</f>
        <v>0</v>
      </c>
      <c r="K37" s="49">
        <f t="shared" si="3"/>
        <v>0</v>
      </c>
      <c r="M37" s="238"/>
    </row>
    <row r="38" spans="1:14">
      <c r="A38" s="16">
        <v>38</v>
      </c>
      <c r="B38" s="23"/>
      <c r="C38" s="27" t="s">
        <v>7</v>
      </c>
      <c r="D38" s="256"/>
      <c r="E38" s="216"/>
      <c r="F38" s="216"/>
      <c r="G38" s="309"/>
      <c r="H38" s="249"/>
      <c r="M38" s="238"/>
    </row>
    <row r="39" spans="1:14" ht="16.5">
      <c r="A39" s="16">
        <v>39</v>
      </c>
      <c r="B39" s="23"/>
      <c r="C39" s="27" t="s">
        <v>143</v>
      </c>
      <c r="D39" s="256"/>
      <c r="E39" s="49">
        <f>E12*E11</f>
        <v>0</v>
      </c>
      <c r="F39" s="49">
        <f>F12*F11</f>
        <v>0</v>
      </c>
      <c r="G39" s="50">
        <f>G12*G11</f>
        <v>0</v>
      </c>
      <c r="H39" s="249"/>
      <c r="M39" s="238"/>
    </row>
    <row r="40" spans="1:14">
      <c r="A40" s="16">
        <v>40</v>
      </c>
      <c r="B40" s="23"/>
      <c r="C40" s="27" t="s">
        <v>22</v>
      </c>
      <c r="D40" s="256"/>
      <c r="E40" s="216"/>
      <c r="F40" s="216"/>
      <c r="G40" s="309"/>
      <c r="H40" s="249"/>
      <c r="M40" s="238"/>
    </row>
    <row r="41" spans="1:14">
      <c r="A41" s="16">
        <v>41</v>
      </c>
      <c r="B41" s="23"/>
      <c r="C41" s="27" t="s">
        <v>24</v>
      </c>
      <c r="D41" s="256"/>
      <c r="E41" s="216"/>
      <c r="F41" s="216"/>
      <c r="G41" s="309"/>
      <c r="H41" s="249"/>
      <c r="M41" s="238"/>
    </row>
    <row r="42" spans="1:14">
      <c r="A42" s="16">
        <v>42</v>
      </c>
      <c r="B42" s="23"/>
      <c r="C42" s="27" t="s">
        <v>136</v>
      </c>
      <c r="D42" s="257"/>
      <c r="E42" s="216"/>
      <c r="F42" s="216"/>
      <c r="G42" s="309"/>
      <c r="H42" s="249"/>
      <c r="M42" s="238"/>
    </row>
    <row r="43" spans="1:14">
      <c r="A43" s="16">
        <v>43</v>
      </c>
      <c r="B43" s="23"/>
      <c r="C43" s="27" t="s">
        <v>9</v>
      </c>
      <c r="D43" s="257"/>
      <c r="E43" s="216"/>
      <c r="F43" s="216"/>
      <c r="G43" s="309"/>
      <c r="H43" s="249"/>
      <c r="M43" s="238"/>
    </row>
    <row r="44" spans="1:14">
      <c r="A44" s="16">
        <v>44</v>
      </c>
      <c r="B44" s="23"/>
      <c r="C44" s="27" t="s">
        <v>9</v>
      </c>
      <c r="D44" s="257"/>
      <c r="E44" s="216"/>
      <c r="F44" s="216"/>
      <c r="G44" s="309"/>
      <c r="H44" s="249"/>
      <c r="M44" s="238"/>
    </row>
    <row r="45" spans="1:14">
      <c r="A45" s="16">
        <v>45</v>
      </c>
      <c r="B45" s="23"/>
      <c r="C45" s="27" t="s">
        <v>9</v>
      </c>
      <c r="D45" s="256"/>
      <c r="E45" s="216"/>
      <c r="F45" s="216"/>
      <c r="G45" s="309"/>
      <c r="H45" s="249"/>
      <c r="M45" s="238"/>
    </row>
    <row r="46" spans="1:14" ht="16.5">
      <c r="A46" s="16">
        <v>46</v>
      </c>
      <c r="B46" s="23"/>
      <c r="C46" s="27" t="s">
        <v>144</v>
      </c>
      <c r="D46" s="313">
        <v>0.05</v>
      </c>
      <c r="E46" s="49">
        <f>(SUM(E27:E45)-E37)*0.5*$D$46</f>
        <v>0</v>
      </c>
      <c r="F46" s="49">
        <f>(SUM(F27:F45)-F37)*0.5*$D$46</f>
        <v>0</v>
      </c>
      <c r="G46" s="50">
        <f>(SUM(G27:G45)-G37)*0.5*$D$46</f>
        <v>0</v>
      </c>
      <c r="H46" s="249"/>
      <c r="M46" s="238"/>
      <c r="N46" s="238"/>
    </row>
    <row r="47" spans="1:14" s="306" customFormat="1" ht="15" thickBot="1">
      <c r="A47" s="16">
        <v>47</v>
      </c>
      <c r="B47" s="28"/>
      <c r="C47" s="29" t="s">
        <v>6</v>
      </c>
      <c r="D47" s="304"/>
      <c r="E47" s="59">
        <f>SUM(E27:E46)</f>
        <v>0</v>
      </c>
      <c r="F47" s="59">
        <f>SUM(F27:F46)</f>
        <v>0</v>
      </c>
      <c r="G47" s="60">
        <f>SUM(G27:G46)</f>
        <v>0</v>
      </c>
      <c r="H47" s="314"/>
      <c r="M47" s="238"/>
    </row>
    <row r="48" spans="1:14">
      <c r="A48" s="16">
        <v>48</v>
      </c>
      <c r="B48" s="30" t="s">
        <v>200</v>
      </c>
      <c r="C48" s="31"/>
      <c r="D48" s="307"/>
      <c r="E48" s="307"/>
      <c r="F48" s="307"/>
      <c r="G48" s="308"/>
      <c r="H48" s="213"/>
    </row>
    <row r="49" spans="1:12" ht="21">
      <c r="A49" s="16">
        <v>49</v>
      </c>
      <c r="B49" s="17"/>
      <c r="C49" s="33" t="s">
        <v>145</v>
      </c>
      <c r="D49" s="61" t="s">
        <v>176</v>
      </c>
      <c r="E49" s="256"/>
      <c r="F49" s="256"/>
      <c r="G49" s="315"/>
      <c r="H49" s="61" t="s">
        <v>175</v>
      </c>
      <c r="J49" s="206"/>
    </row>
    <row r="50" spans="1:12">
      <c r="A50" s="16">
        <v>50</v>
      </c>
      <c r="B50" s="17"/>
      <c r="C50" s="27" t="s">
        <v>111</v>
      </c>
      <c r="D50" s="62" t="e">
        <f>'Mach &amp; Bldg FC calculator'!H10</f>
        <v>#DIV/0!</v>
      </c>
      <c r="E50" s="316"/>
      <c r="F50" s="316"/>
      <c r="G50" s="317"/>
      <c r="H50" s="63" t="e">
        <f>'Mach &amp; Bldg FC calculator'!H65</f>
        <v>#DIV/0!</v>
      </c>
      <c r="J50" s="318"/>
    </row>
    <row r="51" spans="1:12">
      <c r="A51" s="16">
        <v>51</v>
      </c>
      <c r="B51" s="17"/>
      <c r="C51" s="27" t="s">
        <v>112</v>
      </c>
      <c r="D51" s="62" t="e">
        <f>'Mach &amp; Bldg FC calculator'!I10</f>
        <v>#DIV/0!</v>
      </c>
      <c r="E51" s="316"/>
      <c r="F51" s="316"/>
      <c r="G51" s="317"/>
      <c r="H51" s="63" t="e">
        <f>'Mach &amp; Bldg FC calculator'!I65</f>
        <v>#DIV/0!</v>
      </c>
      <c r="J51" s="318"/>
    </row>
    <row r="52" spans="1:12">
      <c r="A52" s="16">
        <v>52</v>
      </c>
      <c r="B52" s="17"/>
      <c r="C52" s="27" t="s">
        <v>113</v>
      </c>
      <c r="D52" s="62" t="e">
        <f>'Mach &amp; Bldg FC calculator'!J10</f>
        <v>#DIV/0!</v>
      </c>
      <c r="E52" s="316"/>
      <c r="F52" s="316"/>
      <c r="G52" s="317"/>
      <c r="H52" s="63" t="e">
        <f>'Mach &amp; Bldg FC calculator'!J65</f>
        <v>#DIV/0!</v>
      </c>
      <c r="I52" s="213"/>
      <c r="J52" s="318"/>
    </row>
    <row r="53" spans="1:12">
      <c r="A53" s="16">
        <v>53</v>
      </c>
      <c r="B53" s="17"/>
      <c r="C53" s="27" t="s">
        <v>114</v>
      </c>
      <c r="D53" s="62" t="e">
        <f>'Mach &amp; Bldg FC calculator'!K10</f>
        <v>#DIV/0!</v>
      </c>
      <c r="E53" s="316"/>
      <c r="F53" s="316"/>
      <c r="G53" s="317"/>
      <c r="H53" s="63" t="e">
        <f>'Mach &amp; Bldg FC calculator'!K65</f>
        <v>#DIV/0!</v>
      </c>
      <c r="I53" s="213"/>
      <c r="J53" s="318"/>
    </row>
    <row r="54" spans="1:12">
      <c r="A54" s="16">
        <v>54</v>
      </c>
      <c r="B54" s="17"/>
      <c r="C54" s="27" t="s">
        <v>115</v>
      </c>
      <c r="D54" s="62" t="e">
        <f>'Mach &amp; Bldg FC calculator'!L10</f>
        <v>#DIV/0!</v>
      </c>
      <c r="E54" s="316"/>
      <c r="F54" s="316"/>
      <c r="G54" s="317"/>
      <c r="H54" s="63" t="e">
        <f>'Mach &amp; Bldg FC calculator'!L65</f>
        <v>#DIV/0!</v>
      </c>
      <c r="I54" s="213"/>
      <c r="J54" s="318"/>
    </row>
    <row r="55" spans="1:12">
      <c r="A55" s="16">
        <v>55</v>
      </c>
      <c r="B55" s="17"/>
      <c r="C55" s="27" t="s">
        <v>116</v>
      </c>
      <c r="D55" s="319"/>
      <c r="E55" s="320"/>
      <c r="F55" s="256"/>
      <c r="G55" s="315"/>
      <c r="H55" s="321"/>
    </row>
    <row r="56" spans="1:12">
      <c r="A56" s="16">
        <v>56</v>
      </c>
      <c r="B56" s="17"/>
      <c r="C56" s="27" t="s">
        <v>111</v>
      </c>
      <c r="D56" s="256"/>
      <c r="E56" s="316"/>
      <c r="F56" s="182"/>
      <c r="G56" s="303"/>
      <c r="H56" s="213"/>
      <c r="I56" s="322"/>
      <c r="J56" s="322"/>
      <c r="K56" s="322"/>
      <c r="L56" s="322"/>
    </row>
    <row r="57" spans="1:12">
      <c r="A57" s="16">
        <v>57</v>
      </c>
      <c r="B57" s="17"/>
      <c r="C57" s="27" t="s">
        <v>134</v>
      </c>
      <c r="D57" s="313">
        <v>0</v>
      </c>
      <c r="E57" s="49">
        <f>((E12+E20)/2)*$D$57</f>
        <v>0</v>
      </c>
      <c r="F57" s="49">
        <f>(F12+F20)*0.5*$D$57</f>
        <v>0</v>
      </c>
      <c r="G57" s="50">
        <f>(G12+G20)*0.5*$D$57</f>
        <v>0</v>
      </c>
      <c r="H57" s="213"/>
      <c r="I57" s="322"/>
      <c r="J57" s="322"/>
      <c r="K57" s="322"/>
    </row>
    <row r="58" spans="1:12">
      <c r="A58" s="16">
        <v>58</v>
      </c>
      <c r="B58" s="17"/>
      <c r="C58" s="27" t="s">
        <v>135</v>
      </c>
      <c r="D58" s="313">
        <v>0</v>
      </c>
      <c r="E58" s="49">
        <f>((E12+E20)/2)*$D$58</f>
        <v>0</v>
      </c>
      <c r="F58" s="49">
        <f>(F12+F20)*0.5*$D$58</f>
        <v>0</v>
      </c>
      <c r="G58" s="50">
        <f>(G12+G20)*0.5*$D$58</f>
        <v>0</v>
      </c>
      <c r="H58" s="213"/>
    </row>
    <row r="59" spans="1:12" ht="16.5">
      <c r="A59" s="16">
        <v>59</v>
      </c>
      <c r="B59" s="17"/>
      <c r="C59" s="27" t="s">
        <v>146</v>
      </c>
      <c r="D59" s="256"/>
      <c r="E59" s="216"/>
      <c r="F59" s="182"/>
      <c r="G59" s="303"/>
      <c r="H59" s="213"/>
    </row>
    <row r="60" spans="1:12">
      <c r="A60" s="16">
        <v>60</v>
      </c>
      <c r="B60" s="23"/>
      <c r="C60" s="27" t="s">
        <v>15</v>
      </c>
      <c r="D60" s="313">
        <v>0</v>
      </c>
      <c r="E60" s="49" t="e">
        <f>E23*$D$60</f>
        <v>#DIV/0!</v>
      </c>
      <c r="F60" s="49" t="e">
        <f>F23*$D$60</f>
        <v>#DIV/0!</v>
      </c>
      <c r="G60" s="50" t="e">
        <f>G23*$D$60</f>
        <v>#DIV/0!</v>
      </c>
      <c r="H60" s="249"/>
    </row>
    <row r="61" spans="1:12">
      <c r="A61" s="16">
        <v>61</v>
      </c>
      <c r="B61" s="23"/>
      <c r="C61" s="27" t="s">
        <v>9</v>
      </c>
      <c r="D61" s="256"/>
      <c r="E61" s="216"/>
      <c r="F61" s="182"/>
      <c r="G61" s="303"/>
      <c r="H61" s="213"/>
    </row>
    <row r="62" spans="1:12">
      <c r="A62" s="16">
        <v>62</v>
      </c>
      <c r="B62" s="23"/>
      <c r="C62" s="27" t="s">
        <v>9</v>
      </c>
      <c r="D62" s="256"/>
      <c r="E62" s="216"/>
      <c r="F62" s="182"/>
      <c r="G62" s="303"/>
      <c r="H62" s="213"/>
    </row>
    <row r="63" spans="1:12" s="306" customFormat="1" ht="15" thickBot="1">
      <c r="A63" s="16">
        <v>63</v>
      </c>
      <c r="B63" s="28"/>
      <c r="C63" s="29" t="s">
        <v>8</v>
      </c>
      <c r="D63" s="304"/>
      <c r="E63" s="59" t="e">
        <f>SUM(E50:E62)</f>
        <v>#DIV/0!</v>
      </c>
      <c r="F63" s="59" t="e">
        <f t="shared" ref="F63:G63" si="4">SUM(F50:F62)</f>
        <v>#DIV/0!</v>
      </c>
      <c r="G63" s="60" t="e">
        <f t="shared" si="4"/>
        <v>#DIV/0!</v>
      </c>
      <c r="H63" s="314"/>
    </row>
    <row r="64" spans="1:12">
      <c r="A64" s="16">
        <v>64</v>
      </c>
      <c r="B64" s="21"/>
      <c r="C64" s="34"/>
      <c r="D64" s="323"/>
      <c r="E64" s="64"/>
      <c r="F64" s="64"/>
      <c r="G64" s="65"/>
      <c r="H64" s="324"/>
    </row>
    <row r="65" spans="1:15">
      <c r="A65" s="16">
        <v>65</v>
      </c>
      <c r="B65" s="23"/>
      <c r="C65" s="35" t="s">
        <v>28</v>
      </c>
      <c r="D65" s="325"/>
      <c r="E65" s="66" t="e">
        <f>E47+E63</f>
        <v>#DIV/0!</v>
      </c>
      <c r="F65" s="66" t="e">
        <f>F47+F63</f>
        <v>#DIV/0!</v>
      </c>
      <c r="G65" s="67" t="e">
        <f>G47+G63</f>
        <v>#DIV/0!</v>
      </c>
      <c r="H65" s="305"/>
      <c r="I65" s="213"/>
      <c r="J65" s="213"/>
      <c r="K65" s="213"/>
    </row>
    <row r="66" spans="1:15">
      <c r="A66" s="16">
        <v>66</v>
      </c>
      <c r="B66" s="23"/>
      <c r="C66" s="36" t="s">
        <v>27</v>
      </c>
      <c r="D66" s="326"/>
      <c r="E66" s="68" t="e">
        <f>E23-E65</f>
        <v>#DIV/0!</v>
      </c>
      <c r="F66" s="68" t="e">
        <f>F23-F65</f>
        <v>#DIV/0!</v>
      </c>
      <c r="G66" s="69" t="e">
        <f>G23-G65</f>
        <v>#DIV/0!</v>
      </c>
      <c r="H66" s="327"/>
      <c r="I66" s="327"/>
      <c r="J66" s="327"/>
      <c r="K66" s="327"/>
      <c r="M66" s="328"/>
      <c r="N66" s="328"/>
    </row>
    <row r="67" spans="1:15">
      <c r="A67" s="16">
        <v>67</v>
      </c>
      <c r="B67" s="23"/>
      <c r="C67" s="36" t="s">
        <v>18</v>
      </c>
      <c r="D67" s="326"/>
      <c r="E67" s="70" t="e">
        <f>E66/(E3/100)</f>
        <v>#DIV/0!</v>
      </c>
      <c r="F67" s="70" t="e">
        <f>F66/(F3/100)</f>
        <v>#DIV/0!</v>
      </c>
      <c r="G67" s="71" t="e">
        <f>G66/(G3/100)</f>
        <v>#DIV/0!</v>
      </c>
      <c r="H67" s="329"/>
      <c r="I67" s="327"/>
      <c r="J67" s="327"/>
      <c r="K67" s="327"/>
    </row>
    <row r="68" spans="1:15">
      <c r="A68" s="16">
        <v>68</v>
      </c>
      <c r="B68" s="23"/>
      <c r="C68" s="36" t="s">
        <v>21</v>
      </c>
      <c r="D68" s="326"/>
      <c r="E68" s="68" t="e">
        <f>E4*E66</f>
        <v>#DIV/0!</v>
      </c>
      <c r="F68" s="68" t="e">
        <f>F4*F66</f>
        <v>#DIV/0!</v>
      </c>
      <c r="G68" s="69" t="e">
        <f>G4*G66</f>
        <v>#DIV/0!</v>
      </c>
      <c r="H68" s="327"/>
      <c r="M68" s="328"/>
      <c r="N68" s="328"/>
      <c r="O68" s="328"/>
    </row>
    <row r="69" spans="1:15">
      <c r="A69" s="16">
        <v>69</v>
      </c>
      <c r="B69" s="37"/>
      <c r="C69" s="38"/>
      <c r="D69" s="330"/>
      <c r="E69" s="72"/>
      <c r="F69" s="72"/>
      <c r="G69" s="73"/>
      <c r="H69" s="328"/>
    </row>
    <row r="70" spans="1:15">
      <c r="A70" s="16">
        <v>70</v>
      </c>
      <c r="B70" s="39" t="s">
        <v>17</v>
      </c>
      <c r="C70" s="27"/>
      <c r="D70" s="326"/>
      <c r="E70" s="68"/>
      <c r="F70" s="68"/>
      <c r="G70" s="69"/>
      <c r="H70" s="328"/>
    </row>
    <row r="71" spans="1:15">
      <c r="A71" s="16">
        <v>71</v>
      </c>
      <c r="B71" s="39"/>
      <c r="C71" s="36" t="s">
        <v>206</v>
      </c>
      <c r="D71" s="326"/>
      <c r="E71" s="68">
        <f>E47-E46-E28</f>
        <v>0</v>
      </c>
      <c r="F71" s="68">
        <f>F47-F46-F28</f>
        <v>0</v>
      </c>
      <c r="G71" s="69">
        <f>G47-G46-G28</f>
        <v>0</v>
      </c>
      <c r="H71" s="328"/>
    </row>
    <row r="72" spans="1:15">
      <c r="A72" s="16">
        <v>72</v>
      </c>
      <c r="B72" s="23"/>
      <c r="C72" s="36" t="s">
        <v>207</v>
      </c>
      <c r="D72" s="326"/>
      <c r="E72" s="68">
        <f>E71+E28+E46</f>
        <v>0</v>
      </c>
      <c r="F72" s="68">
        <f>F71+F28+F46</f>
        <v>0</v>
      </c>
      <c r="G72" s="69">
        <f>G71+G28+G46</f>
        <v>0</v>
      </c>
      <c r="H72" s="87" t="s">
        <v>201</v>
      </c>
      <c r="I72" s="88" t="s">
        <v>202</v>
      </c>
      <c r="J72" s="89"/>
    </row>
    <row r="73" spans="1:15">
      <c r="A73" s="16">
        <v>73</v>
      </c>
      <c r="B73" s="23"/>
      <c r="C73" s="36" t="s">
        <v>208</v>
      </c>
      <c r="D73" s="256"/>
      <c r="E73" s="51" t="e">
        <f>E72+(E63-E50-E56-E60)</f>
        <v>#DIV/0!</v>
      </c>
      <c r="F73" s="51" t="e">
        <f>F72+(F63-F50-F56-F60)</f>
        <v>#DIV/0!</v>
      </c>
      <c r="G73" s="52" t="e">
        <f>G72+(G63-G50-G56-G60)</f>
        <v>#DIV/0!</v>
      </c>
      <c r="H73" s="87" t="s">
        <v>203</v>
      </c>
      <c r="I73" s="88" t="s">
        <v>119</v>
      </c>
      <c r="J73" s="89"/>
    </row>
    <row r="74" spans="1:15">
      <c r="A74" s="16">
        <v>74</v>
      </c>
      <c r="B74" s="23"/>
      <c r="C74" s="36" t="s">
        <v>209</v>
      </c>
      <c r="D74" s="256"/>
      <c r="E74" s="51" t="e">
        <f>E73+E50+E56</f>
        <v>#DIV/0!</v>
      </c>
      <c r="F74" s="51" t="e">
        <f>F73+F50+F56</f>
        <v>#DIV/0!</v>
      </c>
      <c r="G74" s="52" t="e">
        <f>G73+G50+G56</f>
        <v>#DIV/0!</v>
      </c>
      <c r="H74" s="90" t="s">
        <v>204</v>
      </c>
      <c r="I74" s="88" t="s">
        <v>205</v>
      </c>
      <c r="J74" s="89"/>
    </row>
    <row r="75" spans="1:15">
      <c r="A75" s="16">
        <v>75</v>
      </c>
      <c r="B75" s="23"/>
      <c r="C75" s="36" t="s">
        <v>210</v>
      </c>
      <c r="D75" s="256"/>
      <c r="E75" s="51" t="e">
        <f>E74+E60</f>
        <v>#DIV/0!</v>
      </c>
      <c r="F75" s="51" t="e">
        <f>F74+F60</f>
        <v>#DIV/0!</v>
      </c>
      <c r="G75" s="52" t="e">
        <f>G74+G60</f>
        <v>#DIV/0!</v>
      </c>
      <c r="H75" s="331"/>
    </row>
    <row r="76" spans="1:15">
      <c r="A76" s="16">
        <v>76</v>
      </c>
      <c r="B76" s="37"/>
      <c r="C76" s="40"/>
      <c r="D76" s="332"/>
      <c r="E76" s="74"/>
      <c r="F76" s="74"/>
      <c r="G76" s="75"/>
      <c r="H76" s="206"/>
    </row>
    <row r="77" spans="1:15">
      <c r="A77" s="16">
        <v>77</v>
      </c>
      <c r="B77" s="39" t="s">
        <v>19</v>
      </c>
      <c r="C77" s="27"/>
      <c r="D77" s="256"/>
      <c r="E77" s="76"/>
      <c r="F77" s="76"/>
      <c r="G77" s="77"/>
      <c r="H77" s="206"/>
    </row>
    <row r="78" spans="1:15">
      <c r="A78" s="16">
        <v>78</v>
      </c>
      <c r="B78" s="23"/>
      <c r="C78" s="36" t="s">
        <v>206</v>
      </c>
      <c r="D78" s="256"/>
      <c r="E78" s="78" t="e">
        <f t="shared" ref="E78:G82" si="5">E71/(E$3/100)</f>
        <v>#DIV/0!</v>
      </c>
      <c r="F78" s="78" t="e">
        <f t="shared" si="5"/>
        <v>#DIV/0!</v>
      </c>
      <c r="G78" s="79" t="e">
        <f t="shared" si="5"/>
        <v>#DIV/0!</v>
      </c>
      <c r="H78" s="333"/>
    </row>
    <row r="79" spans="1:15">
      <c r="A79" s="16">
        <v>79</v>
      </c>
      <c r="B79" s="23"/>
      <c r="C79" s="36" t="s">
        <v>207</v>
      </c>
      <c r="D79" s="256"/>
      <c r="E79" s="78" t="e">
        <f t="shared" si="5"/>
        <v>#DIV/0!</v>
      </c>
      <c r="F79" s="78" t="e">
        <f t="shared" si="5"/>
        <v>#DIV/0!</v>
      </c>
      <c r="G79" s="79" t="e">
        <f t="shared" si="5"/>
        <v>#DIV/0!</v>
      </c>
      <c r="H79" s="333"/>
    </row>
    <row r="80" spans="1:15">
      <c r="A80" s="16">
        <v>80</v>
      </c>
      <c r="B80" s="23"/>
      <c r="C80" s="36" t="s">
        <v>208</v>
      </c>
      <c r="D80" s="256"/>
      <c r="E80" s="78" t="e">
        <f t="shared" si="5"/>
        <v>#DIV/0!</v>
      </c>
      <c r="F80" s="78" t="e">
        <f t="shared" si="5"/>
        <v>#DIV/0!</v>
      </c>
      <c r="G80" s="79" t="e">
        <f t="shared" si="5"/>
        <v>#DIV/0!</v>
      </c>
      <c r="H80" s="333"/>
    </row>
    <row r="81" spans="1:8">
      <c r="A81" s="16">
        <v>81</v>
      </c>
      <c r="B81" s="23"/>
      <c r="C81" s="36" t="s">
        <v>209</v>
      </c>
      <c r="D81" s="256"/>
      <c r="E81" s="78" t="e">
        <f t="shared" si="5"/>
        <v>#DIV/0!</v>
      </c>
      <c r="F81" s="78" t="e">
        <f t="shared" si="5"/>
        <v>#DIV/0!</v>
      </c>
      <c r="G81" s="79" t="e">
        <f t="shared" si="5"/>
        <v>#DIV/0!</v>
      </c>
      <c r="H81" s="333"/>
    </row>
    <row r="82" spans="1:8">
      <c r="A82" s="16">
        <v>82</v>
      </c>
      <c r="B82" s="23"/>
      <c r="C82" s="36" t="s">
        <v>210</v>
      </c>
      <c r="D82" s="256"/>
      <c r="E82" s="78" t="e">
        <f t="shared" si="5"/>
        <v>#DIV/0!</v>
      </c>
      <c r="F82" s="78" t="e">
        <f t="shared" si="5"/>
        <v>#DIV/0!</v>
      </c>
      <c r="G82" s="79" t="e">
        <f t="shared" si="5"/>
        <v>#DIV/0!</v>
      </c>
      <c r="H82" s="333"/>
    </row>
    <row r="83" spans="1:8">
      <c r="A83" s="16">
        <v>83</v>
      </c>
      <c r="B83" s="37"/>
      <c r="C83" s="40"/>
      <c r="D83" s="332"/>
      <c r="E83" s="74"/>
      <c r="F83" s="74"/>
      <c r="G83" s="75"/>
      <c r="H83" s="206"/>
    </row>
    <row r="84" spans="1:8" ht="33.75" customHeight="1">
      <c r="A84" s="16">
        <v>84</v>
      </c>
      <c r="B84" s="404" t="s">
        <v>195</v>
      </c>
      <c r="C84" s="405"/>
      <c r="D84" s="342" t="s">
        <v>212</v>
      </c>
      <c r="E84" s="80" t="e">
        <f>E23/E5</f>
        <v>#DIV/0!</v>
      </c>
      <c r="F84" s="80" t="e">
        <f>F23/F5</f>
        <v>#DIV/0!</v>
      </c>
      <c r="G84" s="81" t="e">
        <f>G23/G5</f>
        <v>#DIV/0!</v>
      </c>
      <c r="H84" s="206"/>
    </row>
    <row r="85" spans="1:8">
      <c r="A85" s="16">
        <v>85</v>
      </c>
      <c r="B85" s="23"/>
      <c r="C85" s="36" t="s">
        <v>206</v>
      </c>
      <c r="D85" s="334"/>
      <c r="E85" s="78" t="e">
        <f t="shared" ref="E85:G89" si="6">E71/E$84</f>
        <v>#DIV/0!</v>
      </c>
      <c r="F85" s="78" t="e">
        <f t="shared" si="6"/>
        <v>#DIV/0!</v>
      </c>
      <c r="G85" s="79" t="e">
        <f t="shared" si="6"/>
        <v>#DIV/0!</v>
      </c>
      <c r="H85" s="206"/>
    </row>
    <row r="86" spans="1:8">
      <c r="A86" s="16">
        <v>86</v>
      </c>
      <c r="B86" s="23"/>
      <c r="C86" s="36" t="s">
        <v>207</v>
      </c>
      <c r="D86" s="334"/>
      <c r="E86" s="78" t="e">
        <f t="shared" si="6"/>
        <v>#DIV/0!</v>
      </c>
      <c r="F86" s="78" t="e">
        <f t="shared" si="6"/>
        <v>#DIV/0!</v>
      </c>
      <c r="G86" s="79" t="e">
        <f t="shared" si="6"/>
        <v>#DIV/0!</v>
      </c>
      <c r="H86" s="206"/>
    </row>
    <row r="87" spans="1:8">
      <c r="A87" s="16">
        <v>87</v>
      </c>
      <c r="B87" s="23"/>
      <c r="C87" s="36" t="s">
        <v>208</v>
      </c>
      <c r="D87" s="334"/>
      <c r="E87" s="78" t="e">
        <f t="shared" si="6"/>
        <v>#DIV/0!</v>
      </c>
      <c r="F87" s="78" t="e">
        <f t="shared" si="6"/>
        <v>#DIV/0!</v>
      </c>
      <c r="G87" s="79" t="e">
        <f t="shared" si="6"/>
        <v>#DIV/0!</v>
      </c>
      <c r="H87" s="206"/>
    </row>
    <row r="88" spans="1:8">
      <c r="A88" s="16">
        <v>88</v>
      </c>
      <c r="B88" s="23"/>
      <c r="C88" s="36" t="s">
        <v>209</v>
      </c>
      <c r="D88" s="334"/>
      <c r="E88" s="78" t="e">
        <f t="shared" si="6"/>
        <v>#DIV/0!</v>
      </c>
      <c r="F88" s="78" t="e">
        <f t="shared" si="6"/>
        <v>#DIV/0!</v>
      </c>
      <c r="G88" s="79" t="e">
        <f t="shared" si="6"/>
        <v>#DIV/0!</v>
      </c>
      <c r="H88" s="206"/>
    </row>
    <row r="89" spans="1:8" ht="15" thickBot="1">
      <c r="A89" s="16">
        <v>89</v>
      </c>
      <c r="B89" s="25"/>
      <c r="C89" s="36" t="s">
        <v>210</v>
      </c>
      <c r="D89" s="334"/>
      <c r="E89" s="78" t="e">
        <f t="shared" si="6"/>
        <v>#DIV/0!</v>
      </c>
      <c r="F89" s="78" t="e">
        <f t="shared" si="6"/>
        <v>#DIV/0!</v>
      </c>
      <c r="G89" s="79" t="e">
        <f t="shared" si="6"/>
        <v>#DIV/0!</v>
      </c>
      <c r="H89" s="206"/>
    </row>
    <row r="90" spans="1:8" ht="15" thickBot="1">
      <c r="A90" s="16">
        <v>90</v>
      </c>
      <c r="B90" s="41"/>
      <c r="C90" s="42"/>
      <c r="D90" s="335"/>
      <c r="E90" s="42"/>
      <c r="F90" s="42"/>
      <c r="G90" s="82"/>
      <c r="H90" s="176"/>
    </row>
    <row r="91" spans="1:8">
      <c r="A91" s="16">
        <v>91</v>
      </c>
      <c r="B91" s="43" t="s">
        <v>211</v>
      </c>
      <c r="C91" s="44"/>
      <c r="D91" s="247"/>
      <c r="E91" s="83"/>
      <c r="F91" s="83"/>
      <c r="G91" s="84"/>
      <c r="H91" s="176"/>
    </row>
    <row r="92" spans="1:8">
      <c r="A92" s="16">
        <v>92</v>
      </c>
      <c r="B92" s="17"/>
      <c r="C92" s="45" t="s">
        <v>26</v>
      </c>
      <c r="D92" s="256"/>
      <c r="E92" s="78" t="e">
        <f>E82</f>
        <v>#DIV/0!</v>
      </c>
      <c r="F92" s="78" t="e">
        <f>F82</f>
        <v>#DIV/0!</v>
      </c>
      <c r="G92" s="79" t="e">
        <f>G82</f>
        <v>#DIV/0!</v>
      </c>
      <c r="H92" s="336"/>
    </row>
    <row r="93" spans="1:8">
      <c r="A93" s="16">
        <v>93</v>
      </c>
      <c r="B93" s="17"/>
      <c r="C93" s="45" t="s">
        <v>25</v>
      </c>
      <c r="D93" s="256"/>
      <c r="E93" s="78" t="e">
        <f>E89</f>
        <v>#DIV/0!</v>
      </c>
      <c r="F93" s="78" t="e">
        <f t="shared" ref="F93:G93" si="7">F89</f>
        <v>#DIV/0!</v>
      </c>
      <c r="G93" s="79" t="e">
        <f t="shared" si="7"/>
        <v>#DIV/0!</v>
      </c>
      <c r="H93" s="336"/>
    </row>
    <row r="94" spans="1:8" ht="17" thickBot="1">
      <c r="A94" s="16">
        <v>94</v>
      </c>
      <c r="B94" s="25"/>
      <c r="C94" s="46" t="s">
        <v>198</v>
      </c>
      <c r="D94" s="337"/>
      <c r="E94" s="85" t="e">
        <f>((E47+E63)-E22)/(E3/100)</f>
        <v>#DIV/0!</v>
      </c>
      <c r="F94" s="85" t="e">
        <f>((F47+F63)-F22)/(F3/100)</f>
        <v>#DIV/0!</v>
      </c>
      <c r="G94" s="86" t="e">
        <f>((G47+G63)-G22)/(G3/100)</f>
        <v>#DIV/0!</v>
      </c>
      <c r="H94" s="336"/>
    </row>
    <row r="95" spans="1:8">
      <c r="H95" s="176"/>
    </row>
    <row r="96" spans="1:8" ht="33.75" customHeight="1">
      <c r="B96" s="91">
        <v>1</v>
      </c>
      <c r="C96" s="408" t="s">
        <v>138</v>
      </c>
      <c r="D96" s="408"/>
      <c r="E96" s="408"/>
      <c r="F96" s="408"/>
      <c r="G96" s="408"/>
      <c r="H96" s="176"/>
    </row>
    <row r="97" spans="2:8" ht="51" customHeight="1">
      <c r="B97" s="91">
        <v>2</v>
      </c>
      <c r="C97" s="408" t="s">
        <v>192</v>
      </c>
      <c r="D97" s="408"/>
      <c r="E97" s="408"/>
      <c r="F97" s="408"/>
      <c r="G97" s="408"/>
      <c r="H97" s="176"/>
    </row>
    <row r="98" spans="2:8" ht="58.5" customHeight="1">
      <c r="B98" s="91">
        <v>3</v>
      </c>
      <c r="C98" s="408" t="s">
        <v>231</v>
      </c>
      <c r="D98" s="408"/>
      <c r="E98" s="408"/>
      <c r="F98" s="408"/>
      <c r="G98" s="408"/>
      <c r="H98" s="176"/>
    </row>
    <row r="99" spans="2:8" ht="54" customHeight="1">
      <c r="B99" s="91">
        <v>4</v>
      </c>
      <c r="C99" s="408" t="s">
        <v>193</v>
      </c>
      <c r="D99" s="408"/>
      <c r="E99" s="408"/>
      <c r="F99" s="408"/>
      <c r="G99" s="408"/>
      <c r="H99" s="176"/>
    </row>
    <row r="100" spans="2:8" ht="43.5" customHeight="1">
      <c r="B100" s="91">
        <v>5</v>
      </c>
      <c r="C100" s="408" t="s">
        <v>142</v>
      </c>
      <c r="D100" s="408"/>
      <c r="E100" s="408"/>
      <c r="F100" s="408"/>
      <c r="G100" s="408"/>
      <c r="H100" s="176"/>
    </row>
    <row r="101" spans="2:8" ht="69" customHeight="1">
      <c r="B101" s="91">
        <v>6</v>
      </c>
      <c r="C101" s="403" t="s">
        <v>194</v>
      </c>
      <c r="D101" s="403"/>
      <c r="E101" s="403"/>
      <c r="F101" s="403"/>
      <c r="G101" s="403"/>
      <c r="H101" s="176"/>
    </row>
    <row r="102" spans="2:8" ht="44.25" customHeight="1">
      <c r="B102" s="91">
        <v>7</v>
      </c>
      <c r="C102" s="403" t="s">
        <v>147</v>
      </c>
      <c r="D102" s="403"/>
      <c r="E102" s="403"/>
      <c r="F102" s="403"/>
      <c r="G102" s="403"/>
      <c r="H102" s="176"/>
    </row>
    <row r="103" spans="2:8" ht="68.25" customHeight="1">
      <c r="B103" s="91">
        <v>8</v>
      </c>
      <c r="C103" s="400" t="s">
        <v>196</v>
      </c>
      <c r="D103" s="400"/>
      <c r="E103" s="400"/>
      <c r="F103" s="400"/>
      <c r="G103" s="400"/>
      <c r="H103" s="176"/>
    </row>
    <row r="104" spans="2:8" ht="63" customHeight="1">
      <c r="B104" s="91">
        <v>9</v>
      </c>
      <c r="C104" s="400" t="s">
        <v>197</v>
      </c>
      <c r="D104" s="400"/>
      <c r="E104" s="400"/>
      <c r="F104" s="400"/>
      <c r="G104" s="400"/>
      <c r="H104" s="176"/>
    </row>
    <row r="105" spans="2:8">
      <c r="B105" s="338"/>
      <c r="C105" s="176"/>
      <c r="D105" s="176"/>
      <c r="E105" s="176"/>
      <c r="F105" s="287"/>
      <c r="G105" s="339"/>
      <c r="H105" s="287"/>
    </row>
    <row r="106" spans="2:8">
      <c r="B106" s="338"/>
      <c r="C106" s="176"/>
      <c r="D106" s="176"/>
      <c r="E106" s="176"/>
      <c r="F106" s="176"/>
      <c r="G106" s="176"/>
      <c r="H106" s="176"/>
    </row>
    <row r="107" spans="2:8">
      <c r="B107" s="338"/>
      <c r="C107" s="176"/>
      <c r="D107" s="176"/>
      <c r="E107" s="176"/>
      <c r="F107" s="176"/>
      <c r="G107" s="176"/>
      <c r="H107" s="176"/>
    </row>
    <row r="108" spans="2:8">
      <c r="B108" s="338"/>
      <c r="C108" s="176"/>
      <c r="D108" s="176"/>
      <c r="E108" s="340"/>
      <c r="F108" s="176"/>
      <c r="G108" s="176"/>
      <c r="H108" s="176"/>
    </row>
    <row r="109" spans="2:8">
      <c r="C109" s="176"/>
      <c r="D109" s="176"/>
      <c r="E109" s="176"/>
      <c r="F109" s="176"/>
      <c r="G109" s="176"/>
      <c r="H109" s="176"/>
    </row>
    <row r="110" spans="2:8">
      <c r="C110" s="176"/>
      <c r="D110" s="176"/>
      <c r="E110" s="176"/>
      <c r="F110" s="176"/>
      <c r="G110" s="176"/>
      <c r="H110" s="176"/>
    </row>
    <row r="111" spans="2:8">
      <c r="C111" s="176"/>
      <c r="D111" s="176"/>
      <c r="E111" s="176"/>
      <c r="F111" s="176"/>
      <c r="G111" s="176"/>
      <c r="H111" s="176"/>
    </row>
    <row r="112" spans="2:8">
      <c r="C112" s="176"/>
      <c r="D112" s="176"/>
      <c r="E112" s="176"/>
      <c r="F112" s="176"/>
      <c r="G112" s="176"/>
      <c r="H112" s="176"/>
    </row>
    <row r="113" spans="3:8">
      <c r="C113" s="176"/>
      <c r="D113" s="176"/>
      <c r="E113" s="176"/>
      <c r="F113" s="176"/>
      <c r="G113" s="176"/>
      <c r="H113" s="176"/>
    </row>
  </sheetData>
  <sheetProtection sheet="1" objects="1" scenarios="1" formatCells="0" formatColumns="0" formatRows="0"/>
  <mergeCells count="12">
    <mergeCell ref="B1:G1"/>
    <mergeCell ref="C96:G96"/>
    <mergeCell ref="C100:G100"/>
    <mergeCell ref="C98:G98"/>
    <mergeCell ref="C97:G97"/>
    <mergeCell ref="C99:G99"/>
    <mergeCell ref="C103:G103"/>
    <mergeCell ref="C104:G104"/>
    <mergeCell ref="H35:K35"/>
    <mergeCell ref="C101:G101"/>
    <mergeCell ref="C102:G102"/>
    <mergeCell ref="B84:C84"/>
  </mergeCells>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8"/>
  <sheetViews>
    <sheetView workbookViewId="0">
      <selection activeCell="A48" sqref="A48:E54"/>
    </sheetView>
  </sheetViews>
  <sheetFormatPr defaultRowHeight="14.5"/>
  <cols>
    <col min="1" max="1" width="30.1796875" style="174" customWidth="1"/>
    <col min="2" max="2" width="11.1796875" style="174" bestFit="1" customWidth="1"/>
    <col min="3" max="3" width="13.453125" style="174" customWidth="1"/>
    <col min="4" max="4" width="15" style="174" customWidth="1"/>
    <col min="5" max="5" width="10.453125" style="174" customWidth="1"/>
    <col min="6" max="6" width="10.54296875" style="174" customWidth="1"/>
    <col min="7" max="7" width="7.26953125" style="174" customWidth="1"/>
    <col min="8" max="8" width="12.81640625" style="174" customWidth="1"/>
    <col min="9" max="9" width="11.453125" style="174" customWidth="1"/>
    <col min="10" max="10" width="10.26953125" style="174" customWidth="1"/>
    <col min="11" max="11" width="10.54296875" style="174" customWidth="1"/>
    <col min="12" max="12" width="10.1796875" style="174" customWidth="1"/>
    <col min="13" max="13" width="10.1796875" style="174" bestFit="1" customWidth="1"/>
    <col min="14" max="14" width="9.7265625" style="174" customWidth="1"/>
    <col min="15" max="16384" width="8.7265625" style="174"/>
  </cols>
  <sheetData>
    <row r="1" spans="1:14" ht="108" customHeight="1">
      <c r="A1" s="416" t="s">
        <v>170</v>
      </c>
      <c r="B1" s="416"/>
      <c r="C1" s="416"/>
      <c r="D1" s="416"/>
      <c r="E1" s="416"/>
      <c r="F1" s="416"/>
      <c r="G1" s="416"/>
      <c r="H1" s="416"/>
      <c r="I1" s="416"/>
      <c r="J1" s="416"/>
      <c r="K1" s="212"/>
      <c r="L1" s="212"/>
      <c r="M1" s="212"/>
      <c r="N1" s="212"/>
    </row>
    <row r="2" spans="1:14" ht="13.5" customHeight="1" thickBot="1">
      <c r="A2" s="212"/>
      <c r="B2" s="212"/>
      <c r="C2" s="212"/>
      <c r="D2" s="212"/>
      <c r="E2" s="212"/>
      <c r="F2" s="212"/>
      <c r="G2" s="212"/>
      <c r="H2" s="212"/>
      <c r="I2" s="212"/>
      <c r="J2" s="212"/>
      <c r="K2" s="212"/>
      <c r="L2" s="212"/>
      <c r="M2" s="212"/>
      <c r="N2" s="212"/>
    </row>
    <row r="3" spans="1:14" ht="31" customHeight="1" thickTop="1">
      <c r="A3" s="92" t="s">
        <v>168</v>
      </c>
      <c r="B3" s="93"/>
      <c r="C3" s="93"/>
      <c r="D3" s="93"/>
      <c r="E3" s="93"/>
      <c r="F3" s="93"/>
      <c r="G3" s="93"/>
      <c r="H3" s="93"/>
      <c r="I3" s="93"/>
      <c r="J3" s="418" t="s">
        <v>102</v>
      </c>
      <c r="K3" s="419"/>
      <c r="L3" s="420"/>
      <c r="M3" s="93"/>
      <c r="N3" s="421" t="s">
        <v>104</v>
      </c>
    </row>
    <row r="4" spans="1:14" ht="14.5" customHeight="1">
      <c r="A4" s="96" t="s">
        <v>158</v>
      </c>
      <c r="B4" s="97"/>
      <c r="C4" s="97"/>
      <c r="D4" s="104"/>
      <c r="E4" s="104"/>
      <c r="F4" s="104"/>
      <c r="G4" s="104"/>
      <c r="H4" s="104"/>
      <c r="I4" s="94" t="s">
        <v>103</v>
      </c>
      <c r="J4" s="95">
        <v>0.01</v>
      </c>
      <c r="K4" s="95">
        <v>5.0000000000000001E-3</v>
      </c>
      <c r="L4" s="95">
        <v>0.01</v>
      </c>
      <c r="M4" s="104"/>
      <c r="N4" s="422"/>
    </row>
    <row r="5" spans="1:14" ht="14.5" customHeight="1">
      <c r="A5" s="260"/>
      <c r="B5" s="1"/>
      <c r="C5" s="1"/>
      <c r="D5" s="104"/>
      <c r="E5" s="104"/>
      <c r="F5" s="104"/>
      <c r="G5" s="104"/>
      <c r="H5" s="104"/>
      <c r="I5" s="214">
        <v>0.06</v>
      </c>
      <c r="J5" s="215">
        <v>0</v>
      </c>
      <c r="K5" s="215">
        <v>5.0000000000000001E-3</v>
      </c>
      <c r="L5" s="215">
        <v>0.01</v>
      </c>
      <c r="M5" s="104"/>
      <c r="N5" s="108">
        <f>'Enterprise Budget'!F4</f>
        <v>0</v>
      </c>
    </row>
    <row r="6" spans="1:14" ht="43.5" customHeight="1">
      <c r="A6" s="13"/>
      <c r="B6" s="15" t="s">
        <v>159</v>
      </c>
      <c r="C6" s="15" t="s">
        <v>160</v>
      </c>
      <c r="D6" s="98" t="s">
        <v>161</v>
      </c>
      <c r="E6" s="98" t="s">
        <v>162</v>
      </c>
      <c r="F6" s="99"/>
      <c r="G6" s="100"/>
      <c r="H6" s="98" t="s">
        <v>120</v>
      </c>
      <c r="I6" s="98" t="s">
        <v>121</v>
      </c>
      <c r="J6" s="98" t="s">
        <v>122</v>
      </c>
      <c r="K6" s="98" t="s">
        <v>123</v>
      </c>
      <c r="L6" s="98" t="s">
        <v>125</v>
      </c>
      <c r="M6" s="15" t="s">
        <v>85</v>
      </c>
      <c r="N6" s="109" t="s">
        <v>163</v>
      </c>
    </row>
    <row r="7" spans="1:14" ht="14.5" customHeight="1">
      <c r="A7" s="13" t="s">
        <v>165</v>
      </c>
      <c r="B7" s="216"/>
      <c r="C7" s="216"/>
      <c r="D7" s="216"/>
      <c r="E7" s="217"/>
      <c r="F7" s="261"/>
      <c r="G7" s="262"/>
      <c r="H7" s="49">
        <f>((B7+C7-D7)*0.05)*E7</f>
        <v>0</v>
      </c>
      <c r="I7" s="49">
        <f>($B7*I5)*E7</f>
        <v>0</v>
      </c>
      <c r="J7" s="49">
        <f>($B7*J5)*$E7</f>
        <v>0</v>
      </c>
      <c r="K7" s="49">
        <f>($B7*K5)*$E7</f>
        <v>0</v>
      </c>
      <c r="L7" s="101"/>
      <c r="M7" s="51">
        <f t="shared" ref="M7:M8" si="0">SUM(H7:L7)</f>
        <v>0</v>
      </c>
      <c r="N7" s="110">
        <f>IF(B7&gt;0,M7/$N$5,0)</f>
        <v>0</v>
      </c>
    </row>
    <row r="8" spans="1:14" ht="14.5" customHeight="1">
      <c r="A8" s="13" t="s">
        <v>166</v>
      </c>
      <c r="B8" s="216"/>
      <c r="C8" s="216"/>
      <c r="D8" s="216"/>
      <c r="E8" s="217"/>
      <c r="F8" s="261"/>
      <c r="G8" s="262"/>
      <c r="H8" s="49">
        <f>((B8+C8-D8)*0.1)*E8</f>
        <v>0</v>
      </c>
      <c r="I8" s="49">
        <f>($B8*I5)*E8</f>
        <v>0</v>
      </c>
      <c r="J8" s="49">
        <f>($B8*J5)*$E8</f>
        <v>0</v>
      </c>
      <c r="K8" s="49">
        <f>($B8*K5)*$E8</f>
        <v>0</v>
      </c>
      <c r="L8" s="49">
        <f>($B8*L5)*$E8</f>
        <v>0</v>
      </c>
      <c r="M8" s="51">
        <f t="shared" si="0"/>
        <v>0</v>
      </c>
      <c r="N8" s="110">
        <f>IF(B8&gt;0,M8/$N$5,0)</f>
        <v>0</v>
      </c>
    </row>
    <row r="9" spans="1:14" ht="14.5" customHeight="1">
      <c r="A9" s="218"/>
      <c r="B9" s="219"/>
      <c r="C9" s="219"/>
      <c r="D9" s="220"/>
      <c r="E9" s="220"/>
      <c r="F9" s="104"/>
      <c r="G9" s="105" t="s">
        <v>149</v>
      </c>
      <c r="H9" s="102">
        <f>SUM(H7:H8)</f>
        <v>0</v>
      </c>
      <c r="I9" s="102">
        <f t="shared" ref="I9:L9" si="1">SUM(I7:I8)</f>
        <v>0</v>
      </c>
      <c r="J9" s="102">
        <f t="shared" si="1"/>
        <v>0</v>
      </c>
      <c r="K9" s="102">
        <f t="shared" si="1"/>
        <v>0</v>
      </c>
      <c r="L9" s="102">
        <f t="shared" si="1"/>
        <v>0</v>
      </c>
      <c r="M9" s="111"/>
      <c r="N9" s="112"/>
    </row>
    <row r="10" spans="1:14" ht="14.5" customHeight="1" thickBot="1">
      <c r="A10" s="221"/>
      <c r="B10" s="222"/>
      <c r="C10" s="222"/>
      <c r="D10" s="223"/>
      <c r="E10" s="223"/>
      <c r="F10" s="106"/>
      <c r="G10" s="107" t="s">
        <v>164</v>
      </c>
      <c r="H10" s="103" t="e">
        <f>H9/$N$5</f>
        <v>#DIV/0!</v>
      </c>
      <c r="I10" s="103" t="e">
        <f t="shared" ref="I10:L10" si="2">I9/$N$5</f>
        <v>#DIV/0!</v>
      </c>
      <c r="J10" s="103" t="e">
        <f t="shared" si="2"/>
        <v>#DIV/0!</v>
      </c>
      <c r="K10" s="103" t="e">
        <f t="shared" si="2"/>
        <v>#DIV/0!</v>
      </c>
      <c r="L10" s="103" t="e">
        <f t="shared" si="2"/>
        <v>#DIV/0!</v>
      </c>
      <c r="M10" s="113"/>
      <c r="N10" s="114">
        <f>SUM(N7:N9)</f>
        <v>0</v>
      </c>
    </row>
    <row r="11" spans="1:14" ht="28.5" customHeight="1" thickTop="1" thickBot="1">
      <c r="A11" s="224"/>
      <c r="B11" s="224"/>
      <c r="C11" s="224"/>
      <c r="D11" s="224"/>
      <c r="E11" s="224"/>
      <c r="F11" s="224"/>
      <c r="G11" s="224"/>
      <c r="H11" s="224"/>
      <c r="I11" s="224"/>
      <c r="J11" s="225"/>
      <c r="K11" s="225"/>
      <c r="L11" s="225"/>
      <c r="M11" s="226"/>
      <c r="N11" s="225"/>
    </row>
    <row r="12" spans="1:14" ht="43.5" customHeight="1" thickTop="1">
      <c r="A12" s="92" t="s">
        <v>169</v>
      </c>
      <c r="B12" s="93"/>
      <c r="C12" s="93"/>
      <c r="D12" s="93"/>
      <c r="E12" s="93"/>
      <c r="F12" s="93"/>
      <c r="G12" s="93"/>
      <c r="H12" s="93"/>
      <c r="I12" s="93"/>
      <c r="J12" s="418" t="s">
        <v>102</v>
      </c>
      <c r="K12" s="419"/>
      <c r="L12" s="420"/>
      <c r="M12" s="93"/>
      <c r="N12" s="138" t="s">
        <v>104</v>
      </c>
    </row>
    <row r="13" spans="1:14">
      <c r="A13" s="96" t="s">
        <v>158</v>
      </c>
      <c r="B13" s="97"/>
      <c r="C13" s="97"/>
      <c r="D13" s="1"/>
      <c r="E13" s="1"/>
      <c r="F13" s="1"/>
      <c r="G13" s="1"/>
      <c r="H13" s="104"/>
      <c r="I13" s="94" t="s">
        <v>103</v>
      </c>
      <c r="J13" s="95">
        <v>0.01</v>
      </c>
      <c r="K13" s="95">
        <v>5.0000000000000001E-3</v>
      </c>
      <c r="L13" s="95">
        <v>0.01</v>
      </c>
      <c r="M13" s="104"/>
      <c r="N13" s="139"/>
    </row>
    <row r="14" spans="1:14">
      <c r="A14" s="115" t="s">
        <v>167</v>
      </c>
      <c r="B14" s="116"/>
      <c r="C14" s="116"/>
      <c r="D14" s="116"/>
      <c r="E14" s="116"/>
      <c r="F14" s="116"/>
      <c r="G14" s="116"/>
      <c r="H14" s="117"/>
      <c r="I14" s="227">
        <v>0.06</v>
      </c>
      <c r="J14" s="217">
        <v>0</v>
      </c>
      <c r="K14" s="217">
        <v>5.0000000000000001E-3</v>
      </c>
      <c r="L14" s="217">
        <v>0.01</v>
      </c>
      <c r="M14" s="104"/>
      <c r="N14" s="140">
        <f>'Enterprise Budget'!F4</f>
        <v>0</v>
      </c>
    </row>
    <row r="15" spans="1:14" s="228" customFormat="1" ht="107.15" customHeight="1">
      <c r="A15" s="118" t="s">
        <v>154</v>
      </c>
      <c r="B15" s="119" t="s">
        <v>100</v>
      </c>
      <c r="C15" s="119" t="s">
        <v>127</v>
      </c>
      <c r="D15" s="120" t="s">
        <v>157</v>
      </c>
      <c r="E15" s="119" t="s">
        <v>109</v>
      </c>
      <c r="F15" s="119" t="s">
        <v>110</v>
      </c>
      <c r="G15" s="121"/>
      <c r="H15" s="122" t="s">
        <v>105</v>
      </c>
      <c r="I15" s="123" t="s">
        <v>106</v>
      </c>
      <c r="J15" s="123" t="s">
        <v>107</v>
      </c>
      <c r="K15" s="123" t="s">
        <v>108</v>
      </c>
      <c r="L15" s="123" t="s">
        <v>124</v>
      </c>
      <c r="M15" s="119" t="s">
        <v>85</v>
      </c>
      <c r="N15" s="141" t="s">
        <v>101</v>
      </c>
    </row>
    <row r="16" spans="1:14" s="228" customFormat="1" ht="18.649999999999999" customHeight="1">
      <c r="A16" s="124" t="s">
        <v>151</v>
      </c>
      <c r="B16" s="229"/>
      <c r="C16" s="229"/>
      <c r="D16" s="229"/>
      <c r="E16" s="229"/>
      <c r="F16" s="125"/>
      <c r="G16" s="121"/>
      <c r="H16" s="126"/>
      <c r="I16" s="127"/>
      <c r="J16" s="127"/>
      <c r="K16" s="127"/>
      <c r="L16" s="127"/>
      <c r="M16" s="125"/>
      <c r="N16" s="142"/>
    </row>
    <row r="17" spans="1:16">
      <c r="A17" s="189"/>
      <c r="B17" s="230"/>
      <c r="C17" s="231"/>
      <c r="D17" s="217"/>
      <c r="E17" s="182"/>
      <c r="F17" s="49">
        <f t="shared" ref="F17:F63" si="3">(B17+(B17*D17))/2</f>
        <v>0</v>
      </c>
      <c r="G17" s="128"/>
      <c r="H17" s="49">
        <f t="shared" ref="H17" si="4">IF(B17&gt;0,C17*(B17-(B17*D17))/E17,0)</f>
        <v>0</v>
      </c>
      <c r="I17" s="49">
        <f t="shared" ref="I17:I22" si="5">F17*$I$14*C17</f>
        <v>0</v>
      </c>
      <c r="J17" s="49">
        <f t="shared" ref="J17:J22" si="6">C17*F17*$J$14</f>
        <v>0</v>
      </c>
      <c r="K17" s="49">
        <f t="shared" ref="K17:K22" si="7">C17*F17*$K$14</f>
        <v>0</v>
      </c>
      <c r="L17" s="101"/>
      <c r="M17" s="49">
        <f t="shared" ref="M17" si="8">SUM(H17:L17)</f>
        <v>0</v>
      </c>
      <c r="N17" s="110">
        <f t="shared" ref="N17:N22" si="9">IF(B17&gt;0,M17/$N$14,0)</f>
        <v>0</v>
      </c>
    </row>
    <row r="18" spans="1:16">
      <c r="A18" s="189"/>
      <c r="B18" s="230"/>
      <c r="C18" s="231"/>
      <c r="D18" s="217"/>
      <c r="E18" s="182"/>
      <c r="F18" s="49">
        <f t="shared" si="3"/>
        <v>0</v>
      </c>
      <c r="G18" s="128"/>
      <c r="H18" s="49">
        <f t="shared" ref="H18:H63" si="10">IF(B18&gt;0,C18*(B18-(B18*D18))/E18,0)</f>
        <v>0</v>
      </c>
      <c r="I18" s="49">
        <f t="shared" si="5"/>
        <v>0</v>
      </c>
      <c r="J18" s="49">
        <f t="shared" si="6"/>
        <v>0</v>
      </c>
      <c r="K18" s="49">
        <f t="shared" si="7"/>
        <v>0</v>
      </c>
      <c r="L18" s="101"/>
      <c r="M18" s="49">
        <f t="shared" ref="M18:M63" si="11">SUM(H18:L18)</f>
        <v>0</v>
      </c>
      <c r="N18" s="110">
        <f t="shared" si="9"/>
        <v>0</v>
      </c>
    </row>
    <row r="19" spans="1:16">
      <c r="A19" s="189"/>
      <c r="B19" s="230"/>
      <c r="C19" s="231"/>
      <c r="D19" s="217"/>
      <c r="E19" s="182"/>
      <c r="F19" s="49">
        <f t="shared" si="3"/>
        <v>0</v>
      </c>
      <c r="G19" s="128"/>
      <c r="H19" s="49">
        <f t="shared" si="10"/>
        <v>0</v>
      </c>
      <c r="I19" s="49">
        <f t="shared" si="5"/>
        <v>0</v>
      </c>
      <c r="J19" s="49">
        <f t="shared" si="6"/>
        <v>0</v>
      </c>
      <c r="K19" s="49">
        <f t="shared" si="7"/>
        <v>0</v>
      </c>
      <c r="L19" s="101"/>
      <c r="M19" s="49">
        <f t="shared" si="11"/>
        <v>0</v>
      </c>
      <c r="N19" s="110">
        <f t="shared" si="9"/>
        <v>0</v>
      </c>
    </row>
    <row r="20" spans="1:16">
      <c r="A20" s="189"/>
      <c r="B20" s="230"/>
      <c r="C20" s="231"/>
      <c r="D20" s="217"/>
      <c r="E20" s="182"/>
      <c r="F20" s="49">
        <f t="shared" si="3"/>
        <v>0</v>
      </c>
      <c r="G20" s="128"/>
      <c r="H20" s="49">
        <f t="shared" si="10"/>
        <v>0</v>
      </c>
      <c r="I20" s="49">
        <f t="shared" si="5"/>
        <v>0</v>
      </c>
      <c r="J20" s="49">
        <f t="shared" si="6"/>
        <v>0</v>
      </c>
      <c r="K20" s="49">
        <f t="shared" si="7"/>
        <v>0</v>
      </c>
      <c r="L20" s="101"/>
      <c r="M20" s="49">
        <f t="shared" si="11"/>
        <v>0</v>
      </c>
      <c r="N20" s="110">
        <f t="shared" si="9"/>
        <v>0</v>
      </c>
    </row>
    <row r="21" spans="1:16">
      <c r="A21" s="189"/>
      <c r="B21" s="230"/>
      <c r="C21" s="231"/>
      <c r="D21" s="217"/>
      <c r="E21" s="182"/>
      <c r="F21" s="49">
        <f t="shared" si="3"/>
        <v>0</v>
      </c>
      <c r="G21" s="128"/>
      <c r="H21" s="49">
        <f t="shared" si="10"/>
        <v>0</v>
      </c>
      <c r="I21" s="49">
        <f t="shared" si="5"/>
        <v>0</v>
      </c>
      <c r="J21" s="49">
        <f t="shared" si="6"/>
        <v>0</v>
      </c>
      <c r="K21" s="49">
        <f t="shared" si="7"/>
        <v>0</v>
      </c>
      <c r="L21" s="101"/>
      <c r="M21" s="49">
        <f t="shared" si="11"/>
        <v>0</v>
      </c>
      <c r="N21" s="110">
        <f t="shared" si="9"/>
        <v>0</v>
      </c>
    </row>
    <row r="22" spans="1:16">
      <c r="A22" s="189"/>
      <c r="B22" s="230"/>
      <c r="C22" s="231"/>
      <c r="D22" s="217"/>
      <c r="E22" s="182"/>
      <c r="F22" s="49">
        <f t="shared" si="3"/>
        <v>0</v>
      </c>
      <c r="G22" s="128"/>
      <c r="H22" s="49">
        <f t="shared" si="10"/>
        <v>0</v>
      </c>
      <c r="I22" s="49">
        <f t="shared" si="5"/>
        <v>0</v>
      </c>
      <c r="J22" s="49">
        <f t="shared" si="6"/>
        <v>0</v>
      </c>
      <c r="K22" s="49">
        <f t="shared" si="7"/>
        <v>0</v>
      </c>
      <c r="L22" s="101"/>
      <c r="M22" s="49">
        <f t="shared" si="11"/>
        <v>0</v>
      </c>
      <c r="N22" s="110">
        <f t="shared" si="9"/>
        <v>0</v>
      </c>
    </row>
    <row r="23" spans="1:16" ht="17.5">
      <c r="A23" s="124" t="s">
        <v>156</v>
      </c>
      <c r="B23" s="232"/>
      <c r="C23" s="233"/>
      <c r="D23" s="234"/>
      <c r="E23" s="235"/>
      <c r="F23" s="129"/>
      <c r="G23" s="128"/>
      <c r="H23" s="129"/>
      <c r="I23" s="129"/>
      <c r="J23" s="129"/>
      <c r="K23" s="129"/>
      <c r="L23" s="149"/>
      <c r="M23" s="129"/>
      <c r="N23" s="143"/>
    </row>
    <row r="24" spans="1:16">
      <c r="A24" s="189"/>
      <c r="B24" s="230"/>
      <c r="C24" s="231"/>
      <c r="D24" s="217"/>
      <c r="E24" s="182"/>
      <c r="F24" s="49">
        <f t="shared" si="3"/>
        <v>0</v>
      </c>
      <c r="G24" s="128"/>
      <c r="H24" s="49">
        <f t="shared" si="10"/>
        <v>0</v>
      </c>
      <c r="I24" s="49">
        <f t="shared" ref="I24:I30" si="12">F24*$I$14*C24</f>
        <v>0</v>
      </c>
      <c r="J24" s="49">
        <f t="shared" ref="J24:J30" si="13">C24*F24*$J$14</f>
        <v>0</v>
      </c>
      <c r="K24" s="49">
        <f t="shared" ref="K24:K30" si="14">C24*F24*$K$14</f>
        <v>0</v>
      </c>
      <c r="L24" s="101"/>
      <c r="M24" s="49">
        <f t="shared" si="11"/>
        <v>0</v>
      </c>
      <c r="N24" s="110">
        <f t="shared" ref="N24:N30" si="15">IF(B24&gt;0,M24/$N$14,0)</f>
        <v>0</v>
      </c>
    </row>
    <row r="25" spans="1:16">
      <c r="A25" s="189"/>
      <c r="B25" s="230"/>
      <c r="C25" s="231"/>
      <c r="D25" s="217"/>
      <c r="E25" s="182"/>
      <c r="F25" s="49">
        <f t="shared" si="3"/>
        <v>0</v>
      </c>
      <c r="G25" s="128"/>
      <c r="H25" s="49">
        <f t="shared" si="10"/>
        <v>0</v>
      </c>
      <c r="I25" s="49">
        <f t="shared" si="12"/>
        <v>0</v>
      </c>
      <c r="J25" s="49">
        <f t="shared" si="13"/>
        <v>0</v>
      </c>
      <c r="K25" s="49">
        <f t="shared" si="14"/>
        <v>0</v>
      </c>
      <c r="L25" s="101"/>
      <c r="M25" s="49">
        <f t="shared" si="11"/>
        <v>0</v>
      </c>
      <c r="N25" s="110">
        <f t="shared" si="15"/>
        <v>0</v>
      </c>
    </row>
    <row r="26" spans="1:16">
      <c r="A26" s="189"/>
      <c r="B26" s="230"/>
      <c r="C26" s="231"/>
      <c r="D26" s="217"/>
      <c r="E26" s="182"/>
      <c r="F26" s="49">
        <f t="shared" si="3"/>
        <v>0</v>
      </c>
      <c r="G26" s="128"/>
      <c r="H26" s="49">
        <f t="shared" si="10"/>
        <v>0</v>
      </c>
      <c r="I26" s="49">
        <f t="shared" si="12"/>
        <v>0</v>
      </c>
      <c r="J26" s="49">
        <f t="shared" si="13"/>
        <v>0</v>
      </c>
      <c r="K26" s="49">
        <f t="shared" si="14"/>
        <v>0</v>
      </c>
      <c r="L26" s="101"/>
      <c r="M26" s="49">
        <f t="shared" si="11"/>
        <v>0</v>
      </c>
      <c r="N26" s="110">
        <f t="shared" si="15"/>
        <v>0</v>
      </c>
    </row>
    <row r="27" spans="1:16">
      <c r="A27" s="237"/>
      <c r="B27" s="230"/>
      <c r="C27" s="231"/>
      <c r="D27" s="217"/>
      <c r="E27" s="182"/>
      <c r="F27" s="49">
        <f t="shared" si="3"/>
        <v>0</v>
      </c>
      <c r="G27" s="128"/>
      <c r="H27" s="49">
        <f t="shared" si="10"/>
        <v>0</v>
      </c>
      <c r="I27" s="49">
        <f t="shared" si="12"/>
        <v>0</v>
      </c>
      <c r="J27" s="49">
        <f t="shared" si="13"/>
        <v>0</v>
      </c>
      <c r="K27" s="49">
        <f t="shared" si="14"/>
        <v>0</v>
      </c>
      <c r="L27" s="101"/>
      <c r="M27" s="49">
        <f t="shared" si="11"/>
        <v>0</v>
      </c>
      <c r="N27" s="110">
        <f t="shared" si="15"/>
        <v>0</v>
      </c>
    </row>
    <row r="28" spans="1:16">
      <c r="A28" s="237"/>
      <c r="B28" s="230"/>
      <c r="C28" s="231"/>
      <c r="D28" s="217"/>
      <c r="E28" s="182"/>
      <c r="F28" s="49">
        <f t="shared" si="3"/>
        <v>0</v>
      </c>
      <c r="G28" s="128"/>
      <c r="H28" s="49">
        <f t="shared" si="10"/>
        <v>0</v>
      </c>
      <c r="I28" s="49">
        <f t="shared" si="12"/>
        <v>0</v>
      </c>
      <c r="J28" s="49">
        <f t="shared" si="13"/>
        <v>0</v>
      </c>
      <c r="K28" s="49">
        <f t="shared" si="14"/>
        <v>0</v>
      </c>
      <c r="L28" s="101"/>
      <c r="M28" s="49">
        <f t="shared" si="11"/>
        <v>0</v>
      </c>
      <c r="N28" s="110">
        <f t="shared" si="15"/>
        <v>0</v>
      </c>
    </row>
    <row r="29" spans="1:16">
      <c r="A29" s="237"/>
      <c r="B29" s="230"/>
      <c r="C29" s="231"/>
      <c r="D29" s="217"/>
      <c r="E29" s="182"/>
      <c r="F29" s="49">
        <f t="shared" si="3"/>
        <v>0</v>
      </c>
      <c r="G29" s="128"/>
      <c r="H29" s="49">
        <f t="shared" si="10"/>
        <v>0</v>
      </c>
      <c r="I29" s="49">
        <f t="shared" si="12"/>
        <v>0</v>
      </c>
      <c r="J29" s="49">
        <f t="shared" si="13"/>
        <v>0</v>
      </c>
      <c r="K29" s="49">
        <f t="shared" si="14"/>
        <v>0</v>
      </c>
      <c r="L29" s="101"/>
      <c r="M29" s="49">
        <f t="shared" si="11"/>
        <v>0</v>
      </c>
      <c r="N29" s="110">
        <f t="shared" si="15"/>
        <v>0</v>
      </c>
    </row>
    <row r="30" spans="1:16">
      <c r="A30" s="189"/>
      <c r="B30" s="230"/>
      <c r="C30" s="231"/>
      <c r="D30" s="217"/>
      <c r="E30" s="182"/>
      <c r="F30" s="49">
        <f t="shared" si="3"/>
        <v>0</v>
      </c>
      <c r="G30" s="128"/>
      <c r="H30" s="49">
        <f t="shared" si="10"/>
        <v>0</v>
      </c>
      <c r="I30" s="49">
        <f t="shared" si="12"/>
        <v>0</v>
      </c>
      <c r="J30" s="49">
        <f t="shared" si="13"/>
        <v>0</v>
      </c>
      <c r="K30" s="49">
        <f t="shared" si="14"/>
        <v>0</v>
      </c>
      <c r="L30" s="101"/>
      <c r="M30" s="49">
        <f t="shared" si="11"/>
        <v>0</v>
      </c>
      <c r="N30" s="110">
        <f t="shared" si="15"/>
        <v>0</v>
      </c>
    </row>
    <row r="31" spans="1:16" ht="17.149999999999999" customHeight="1">
      <c r="A31" s="124" t="s">
        <v>153</v>
      </c>
      <c r="B31" s="232"/>
      <c r="C31" s="233"/>
      <c r="D31" s="234"/>
      <c r="E31" s="235"/>
      <c r="F31" s="129"/>
      <c r="G31" s="128"/>
      <c r="H31" s="129"/>
      <c r="I31" s="129"/>
      <c r="J31" s="129"/>
      <c r="K31" s="129"/>
      <c r="L31" s="149"/>
      <c r="M31" s="129"/>
      <c r="N31" s="143"/>
    </row>
    <row r="32" spans="1:16">
      <c r="A32" s="189"/>
      <c r="B32" s="230"/>
      <c r="C32" s="231"/>
      <c r="D32" s="217"/>
      <c r="E32" s="182"/>
      <c r="F32" s="49">
        <f t="shared" si="3"/>
        <v>0</v>
      </c>
      <c r="G32" s="128"/>
      <c r="H32" s="49">
        <f t="shared" si="10"/>
        <v>0</v>
      </c>
      <c r="I32" s="49">
        <f t="shared" ref="I32:I40" si="16">F32*$I$14*C32</f>
        <v>0</v>
      </c>
      <c r="J32" s="49">
        <f t="shared" ref="J32:J40" si="17">C32*F32*$J$14</f>
        <v>0</v>
      </c>
      <c r="K32" s="49">
        <f t="shared" ref="K32:K40" si="18">C32*F32*$K$14</f>
        <v>0</v>
      </c>
      <c r="L32" s="101"/>
      <c r="M32" s="49">
        <f t="shared" si="11"/>
        <v>0</v>
      </c>
      <c r="N32" s="110">
        <f t="shared" ref="N32:N40" si="19">IF(B32&gt;0,M32/$N$14,0)</f>
        <v>0</v>
      </c>
      <c r="P32" s="238"/>
    </row>
    <row r="33" spans="1:14">
      <c r="A33" s="189"/>
      <c r="B33" s="230"/>
      <c r="C33" s="231"/>
      <c r="D33" s="217"/>
      <c r="E33" s="182"/>
      <c r="F33" s="49">
        <f t="shared" si="3"/>
        <v>0</v>
      </c>
      <c r="G33" s="128"/>
      <c r="H33" s="49">
        <f t="shared" si="10"/>
        <v>0</v>
      </c>
      <c r="I33" s="49">
        <f t="shared" si="16"/>
        <v>0</v>
      </c>
      <c r="J33" s="49">
        <f t="shared" si="17"/>
        <v>0</v>
      </c>
      <c r="K33" s="49">
        <f t="shared" si="18"/>
        <v>0</v>
      </c>
      <c r="L33" s="101"/>
      <c r="M33" s="49">
        <f t="shared" si="11"/>
        <v>0</v>
      </c>
      <c r="N33" s="110">
        <f t="shared" si="19"/>
        <v>0</v>
      </c>
    </row>
    <row r="34" spans="1:14">
      <c r="A34" s="189"/>
      <c r="B34" s="230"/>
      <c r="C34" s="231"/>
      <c r="D34" s="217"/>
      <c r="E34" s="182"/>
      <c r="F34" s="49">
        <f t="shared" si="3"/>
        <v>0</v>
      </c>
      <c r="G34" s="128"/>
      <c r="H34" s="49">
        <f t="shared" si="10"/>
        <v>0</v>
      </c>
      <c r="I34" s="49">
        <f t="shared" si="16"/>
        <v>0</v>
      </c>
      <c r="J34" s="49">
        <f t="shared" si="17"/>
        <v>0</v>
      </c>
      <c r="K34" s="49">
        <f t="shared" si="18"/>
        <v>0</v>
      </c>
      <c r="L34" s="101"/>
      <c r="M34" s="49">
        <f t="shared" si="11"/>
        <v>0</v>
      </c>
      <c r="N34" s="110">
        <f t="shared" si="19"/>
        <v>0</v>
      </c>
    </row>
    <row r="35" spans="1:14">
      <c r="A35" s="237"/>
      <c r="B35" s="230"/>
      <c r="C35" s="231"/>
      <c r="D35" s="217"/>
      <c r="E35" s="182"/>
      <c r="F35" s="49">
        <f t="shared" si="3"/>
        <v>0</v>
      </c>
      <c r="G35" s="128"/>
      <c r="H35" s="49">
        <f t="shared" si="10"/>
        <v>0</v>
      </c>
      <c r="I35" s="49">
        <f t="shared" si="16"/>
        <v>0</v>
      </c>
      <c r="J35" s="49">
        <f t="shared" si="17"/>
        <v>0</v>
      </c>
      <c r="K35" s="49">
        <f t="shared" si="18"/>
        <v>0</v>
      </c>
      <c r="L35" s="101"/>
      <c r="M35" s="49">
        <f t="shared" si="11"/>
        <v>0</v>
      </c>
      <c r="N35" s="110">
        <f t="shared" si="19"/>
        <v>0</v>
      </c>
    </row>
    <row r="36" spans="1:14">
      <c r="A36" s="189"/>
      <c r="B36" s="230"/>
      <c r="C36" s="231"/>
      <c r="D36" s="217"/>
      <c r="E36" s="182"/>
      <c r="F36" s="49">
        <f t="shared" si="3"/>
        <v>0</v>
      </c>
      <c r="G36" s="128"/>
      <c r="H36" s="49">
        <f t="shared" si="10"/>
        <v>0</v>
      </c>
      <c r="I36" s="49">
        <f t="shared" si="16"/>
        <v>0</v>
      </c>
      <c r="J36" s="49">
        <f t="shared" si="17"/>
        <v>0</v>
      </c>
      <c r="K36" s="49">
        <f t="shared" si="18"/>
        <v>0</v>
      </c>
      <c r="L36" s="101"/>
      <c r="M36" s="49">
        <f t="shared" si="11"/>
        <v>0</v>
      </c>
      <c r="N36" s="110">
        <f t="shared" si="19"/>
        <v>0</v>
      </c>
    </row>
    <row r="37" spans="1:14">
      <c r="A37" s="189"/>
      <c r="B37" s="230"/>
      <c r="C37" s="231"/>
      <c r="D37" s="217"/>
      <c r="E37" s="182"/>
      <c r="F37" s="49">
        <f t="shared" si="3"/>
        <v>0</v>
      </c>
      <c r="G37" s="128"/>
      <c r="H37" s="49">
        <f t="shared" si="10"/>
        <v>0</v>
      </c>
      <c r="I37" s="49">
        <f t="shared" si="16"/>
        <v>0</v>
      </c>
      <c r="J37" s="49">
        <f t="shared" si="17"/>
        <v>0</v>
      </c>
      <c r="K37" s="49">
        <f t="shared" si="18"/>
        <v>0</v>
      </c>
      <c r="L37" s="101"/>
      <c r="M37" s="49">
        <f t="shared" si="11"/>
        <v>0</v>
      </c>
      <c r="N37" s="110">
        <f t="shared" si="19"/>
        <v>0</v>
      </c>
    </row>
    <row r="38" spans="1:14">
      <c r="A38" s="237"/>
      <c r="B38" s="230"/>
      <c r="C38" s="231"/>
      <c r="D38" s="217"/>
      <c r="E38" s="182"/>
      <c r="F38" s="49">
        <f t="shared" si="3"/>
        <v>0</v>
      </c>
      <c r="G38" s="128"/>
      <c r="H38" s="49">
        <f t="shared" si="10"/>
        <v>0</v>
      </c>
      <c r="I38" s="49">
        <f t="shared" si="16"/>
        <v>0</v>
      </c>
      <c r="J38" s="49">
        <f t="shared" si="17"/>
        <v>0</v>
      </c>
      <c r="K38" s="49">
        <f t="shared" si="18"/>
        <v>0</v>
      </c>
      <c r="L38" s="101"/>
      <c r="M38" s="49">
        <f t="shared" si="11"/>
        <v>0</v>
      </c>
      <c r="N38" s="110">
        <f t="shared" si="19"/>
        <v>0</v>
      </c>
    </row>
    <row r="39" spans="1:14">
      <c r="A39" s="189"/>
      <c r="B39" s="230"/>
      <c r="C39" s="231"/>
      <c r="D39" s="217"/>
      <c r="E39" s="182"/>
      <c r="F39" s="49">
        <f t="shared" si="3"/>
        <v>0</v>
      </c>
      <c r="G39" s="128"/>
      <c r="H39" s="49">
        <f t="shared" si="10"/>
        <v>0</v>
      </c>
      <c r="I39" s="49">
        <f t="shared" si="16"/>
        <v>0</v>
      </c>
      <c r="J39" s="49">
        <f t="shared" si="17"/>
        <v>0</v>
      </c>
      <c r="K39" s="49">
        <f t="shared" si="18"/>
        <v>0</v>
      </c>
      <c r="L39" s="101"/>
      <c r="M39" s="49">
        <f t="shared" si="11"/>
        <v>0</v>
      </c>
      <c r="N39" s="110">
        <f t="shared" si="19"/>
        <v>0</v>
      </c>
    </row>
    <row r="40" spans="1:14">
      <c r="A40" s="189"/>
      <c r="B40" s="230"/>
      <c r="C40" s="231"/>
      <c r="D40" s="217"/>
      <c r="E40" s="182"/>
      <c r="F40" s="49">
        <f t="shared" si="3"/>
        <v>0</v>
      </c>
      <c r="G40" s="128"/>
      <c r="H40" s="49">
        <f t="shared" si="10"/>
        <v>0</v>
      </c>
      <c r="I40" s="49">
        <f t="shared" si="16"/>
        <v>0</v>
      </c>
      <c r="J40" s="49">
        <f t="shared" si="17"/>
        <v>0</v>
      </c>
      <c r="K40" s="49">
        <f t="shared" si="18"/>
        <v>0</v>
      </c>
      <c r="L40" s="101"/>
      <c r="M40" s="49">
        <f t="shared" si="11"/>
        <v>0</v>
      </c>
      <c r="N40" s="110">
        <f t="shared" si="19"/>
        <v>0</v>
      </c>
    </row>
    <row r="41" spans="1:14" ht="17.5">
      <c r="A41" s="124" t="s">
        <v>152</v>
      </c>
      <c r="B41" s="232"/>
      <c r="C41" s="233"/>
      <c r="D41" s="234"/>
      <c r="E41" s="235"/>
      <c r="F41" s="129"/>
      <c r="G41" s="128"/>
      <c r="H41" s="129"/>
      <c r="I41" s="129"/>
      <c r="J41" s="129"/>
      <c r="K41" s="129"/>
      <c r="L41" s="149"/>
      <c r="M41" s="129"/>
      <c r="N41" s="143"/>
    </row>
    <row r="42" spans="1:14">
      <c r="A42" s="189"/>
      <c r="B42" s="230"/>
      <c r="C42" s="231"/>
      <c r="D42" s="217"/>
      <c r="E42" s="182"/>
      <c r="F42" s="49">
        <f t="shared" si="3"/>
        <v>0</v>
      </c>
      <c r="G42" s="128"/>
      <c r="H42" s="49">
        <f t="shared" si="10"/>
        <v>0</v>
      </c>
      <c r="I42" s="49">
        <f>F42*$I$14*C42</f>
        <v>0</v>
      </c>
      <c r="J42" s="49">
        <f>C42*F42*$J$14</f>
        <v>0</v>
      </c>
      <c r="K42" s="49">
        <f>C42*F42*$K$14</f>
        <v>0</v>
      </c>
      <c r="L42" s="101"/>
      <c r="M42" s="49">
        <f t="shared" si="11"/>
        <v>0</v>
      </c>
      <c r="N42" s="110">
        <f>IF(B42&gt;0,M42/$N$14,0)</f>
        <v>0</v>
      </c>
    </row>
    <row r="43" spans="1:14">
      <c r="A43" s="189"/>
      <c r="B43" s="230"/>
      <c r="C43" s="231"/>
      <c r="D43" s="217"/>
      <c r="E43" s="182"/>
      <c r="F43" s="49">
        <f t="shared" si="3"/>
        <v>0</v>
      </c>
      <c r="G43" s="128"/>
      <c r="H43" s="49">
        <f t="shared" si="10"/>
        <v>0</v>
      </c>
      <c r="I43" s="49">
        <f>F43*$I$14*C43</f>
        <v>0</v>
      </c>
      <c r="J43" s="49">
        <f>C43*F43*$J$14</f>
        <v>0</v>
      </c>
      <c r="K43" s="49">
        <f>C43*F43*$K$14</f>
        <v>0</v>
      </c>
      <c r="L43" s="101"/>
      <c r="M43" s="49">
        <f t="shared" si="11"/>
        <v>0</v>
      </c>
      <c r="N43" s="110">
        <f>IF(B43&gt;0,M43/$N$14,0)</f>
        <v>0</v>
      </c>
    </row>
    <row r="44" spans="1:14">
      <c r="A44" s="189"/>
      <c r="B44" s="230"/>
      <c r="C44" s="231"/>
      <c r="D44" s="217"/>
      <c r="E44" s="182"/>
      <c r="F44" s="49">
        <f t="shared" si="3"/>
        <v>0</v>
      </c>
      <c r="G44" s="128"/>
      <c r="H44" s="49">
        <f t="shared" si="10"/>
        <v>0</v>
      </c>
      <c r="I44" s="49">
        <f>F44*$I$14*C44</f>
        <v>0</v>
      </c>
      <c r="J44" s="49">
        <f>C44*F44*$J$14</f>
        <v>0</v>
      </c>
      <c r="K44" s="49">
        <f>C44*F44*$K$14</f>
        <v>0</v>
      </c>
      <c r="L44" s="101"/>
      <c r="M44" s="49">
        <f t="shared" si="11"/>
        <v>0</v>
      </c>
      <c r="N44" s="110">
        <f>IF(B44&gt;0,M44/$N$14,0)</f>
        <v>0</v>
      </c>
    </row>
    <row r="45" spans="1:14">
      <c r="A45" s="189"/>
      <c r="B45" s="230"/>
      <c r="C45" s="231"/>
      <c r="D45" s="217"/>
      <c r="E45" s="182"/>
      <c r="F45" s="49">
        <f t="shared" si="3"/>
        <v>0</v>
      </c>
      <c r="G45" s="128"/>
      <c r="H45" s="49">
        <f t="shared" si="10"/>
        <v>0</v>
      </c>
      <c r="I45" s="49">
        <f>F45*$I$14*C45</f>
        <v>0</v>
      </c>
      <c r="J45" s="49">
        <f>C45*F45*$J$14</f>
        <v>0</v>
      </c>
      <c r="K45" s="49">
        <f>C45*F45*$K$14</f>
        <v>0</v>
      </c>
      <c r="L45" s="101"/>
      <c r="M45" s="49">
        <f t="shared" si="11"/>
        <v>0</v>
      </c>
      <c r="N45" s="110">
        <f>IF(B45&gt;0,M45/$N$14,0)</f>
        <v>0</v>
      </c>
    </row>
    <row r="46" spans="1:14">
      <c r="A46" s="189"/>
      <c r="B46" s="230"/>
      <c r="C46" s="231"/>
      <c r="D46" s="217"/>
      <c r="E46" s="182"/>
      <c r="F46" s="49">
        <f t="shared" si="3"/>
        <v>0</v>
      </c>
      <c r="G46" s="128"/>
      <c r="H46" s="49">
        <f t="shared" si="10"/>
        <v>0</v>
      </c>
      <c r="I46" s="49">
        <f>F46*$I$14*C46</f>
        <v>0</v>
      </c>
      <c r="J46" s="49">
        <f>C46*F46*$J$14</f>
        <v>0</v>
      </c>
      <c r="K46" s="49">
        <f>C46*F46*$K$14</f>
        <v>0</v>
      </c>
      <c r="L46" s="101"/>
      <c r="M46" s="49">
        <f t="shared" si="11"/>
        <v>0</v>
      </c>
      <c r="N46" s="110">
        <f>IF(B46&gt;0,M46/$N$14,0)</f>
        <v>0</v>
      </c>
    </row>
    <row r="47" spans="1:14" ht="17.5">
      <c r="A47" s="137" t="s">
        <v>155</v>
      </c>
      <c r="B47" s="236"/>
      <c r="C47" s="233"/>
      <c r="D47" s="234"/>
      <c r="E47" s="235"/>
      <c r="F47" s="129"/>
      <c r="G47" s="130"/>
      <c r="H47" s="129"/>
      <c r="I47" s="129"/>
      <c r="J47" s="129"/>
      <c r="K47" s="129"/>
      <c r="L47" s="129"/>
      <c r="M47" s="129"/>
      <c r="N47" s="143"/>
    </row>
    <row r="48" spans="1:14">
      <c r="A48" s="189"/>
      <c r="B48" s="230"/>
      <c r="C48" s="231"/>
      <c r="D48" s="217"/>
      <c r="E48" s="182"/>
      <c r="F48" s="49">
        <f t="shared" si="3"/>
        <v>0</v>
      </c>
      <c r="G48" s="128"/>
      <c r="H48" s="49">
        <f t="shared" si="10"/>
        <v>0</v>
      </c>
      <c r="I48" s="49">
        <f t="shared" ref="I48:I63" si="20">F48*$I$14*C48</f>
        <v>0</v>
      </c>
      <c r="J48" s="49">
        <f t="shared" ref="J48:J63" si="21">C48*F48*$J$14</f>
        <v>0</v>
      </c>
      <c r="K48" s="49">
        <f t="shared" ref="K48:K63" si="22">C48*F48*$K$14</f>
        <v>0</v>
      </c>
      <c r="L48" s="49">
        <f t="shared" ref="L48:L63" si="23">C48*F48*$L$14</f>
        <v>0</v>
      </c>
      <c r="M48" s="49">
        <f t="shared" si="11"/>
        <v>0</v>
      </c>
      <c r="N48" s="110">
        <f t="shared" ref="N48:N63" si="24">IF(B48&gt;0,M48/$N$14,0)</f>
        <v>0</v>
      </c>
    </row>
    <row r="49" spans="1:17">
      <c r="A49" s="189"/>
      <c r="B49" s="230"/>
      <c r="C49" s="231"/>
      <c r="D49" s="217"/>
      <c r="E49" s="182"/>
      <c r="F49" s="49">
        <f t="shared" si="3"/>
        <v>0</v>
      </c>
      <c r="G49" s="128"/>
      <c r="H49" s="49">
        <f t="shared" si="10"/>
        <v>0</v>
      </c>
      <c r="I49" s="49">
        <f t="shared" si="20"/>
        <v>0</v>
      </c>
      <c r="J49" s="49">
        <f t="shared" si="21"/>
        <v>0</v>
      </c>
      <c r="K49" s="49">
        <f t="shared" si="22"/>
        <v>0</v>
      </c>
      <c r="L49" s="49">
        <f t="shared" si="23"/>
        <v>0</v>
      </c>
      <c r="M49" s="49">
        <f t="shared" si="11"/>
        <v>0</v>
      </c>
      <c r="N49" s="110">
        <f t="shared" si="24"/>
        <v>0</v>
      </c>
      <c r="P49" s="238"/>
    </row>
    <row r="50" spans="1:17">
      <c r="A50" s="189"/>
      <c r="B50" s="230"/>
      <c r="C50" s="231"/>
      <c r="D50" s="217"/>
      <c r="E50" s="182"/>
      <c r="F50" s="49">
        <f t="shared" si="3"/>
        <v>0</v>
      </c>
      <c r="G50" s="128"/>
      <c r="H50" s="49">
        <f t="shared" si="10"/>
        <v>0</v>
      </c>
      <c r="I50" s="49">
        <f t="shared" si="20"/>
        <v>0</v>
      </c>
      <c r="J50" s="49">
        <f t="shared" si="21"/>
        <v>0</v>
      </c>
      <c r="K50" s="49">
        <f t="shared" si="22"/>
        <v>0</v>
      </c>
      <c r="L50" s="49">
        <f t="shared" si="23"/>
        <v>0</v>
      </c>
      <c r="M50" s="49">
        <f t="shared" si="11"/>
        <v>0</v>
      </c>
      <c r="N50" s="110">
        <f t="shared" si="24"/>
        <v>0</v>
      </c>
    </row>
    <row r="51" spans="1:17">
      <c r="A51" s="189"/>
      <c r="B51" s="230"/>
      <c r="C51" s="231"/>
      <c r="D51" s="217"/>
      <c r="E51" s="182"/>
      <c r="F51" s="49">
        <f t="shared" si="3"/>
        <v>0</v>
      </c>
      <c r="G51" s="128"/>
      <c r="H51" s="49">
        <f t="shared" si="10"/>
        <v>0</v>
      </c>
      <c r="I51" s="49">
        <f t="shared" si="20"/>
        <v>0</v>
      </c>
      <c r="J51" s="49">
        <f t="shared" si="21"/>
        <v>0</v>
      </c>
      <c r="K51" s="49">
        <f t="shared" si="22"/>
        <v>0</v>
      </c>
      <c r="L51" s="49">
        <f t="shared" si="23"/>
        <v>0</v>
      </c>
      <c r="M51" s="49">
        <f t="shared" si="11"/>
        <v>0</v>
      </c>
      <c r="N51" s="110">
        <f t="shared" si="24"/>
        <v>0</v>
      </c>
    </row>
    <row r="52" spans="1:17">
      <c r="A52" s="189"/>
      <c r="B52" s="230"/>
      <c r="C52" s="231"/>
      <c r="D52" s="217"/>
      <c r="E52" s="182"/>
      <c r="F52" s="49">
        <f t="shared" si="3"/>
        <v>0</v>
      </c>
      <c r="G52" s="128"/>
      <c r="H52" s="49">
        <f t="shared" si="10"/>
        <v>0</v>
      </c>
      <c r="I52" s="49">
        <f t="shared" si="20"/>
        <v>0</v>
      </c>
      <c r="J52" s="49">
        <f t="shared" si="21"/>
        <v>0</v>
      </c>
      <c r="K52" s="49">
        <f t="shared" si="22"/>
        <v>0</v>
      </c>
      <c r="L52" s="49">
        <f t="shared" si="23"/>
        <v>0</v>
      </c>
      <c r="M52" s="49">
        <f t="shared" si="11"/>
        <v>0</v>
      </c>
      <c r="N52" s="110">
        <f t="shared" si="24"/>
        <v>0</v>
      </c>
    </row>
    <row r="53" spans="1:17">
      <c r="A53" s="189"/>
      <c r="B53" s="230"/>
      <c r="C53" s="231"/>
      <c r="D53" s="217"/>
      <c r="E53" s="182"/>
      <c r="F53" s="49">
        <f t="shared" si="3"/>
        <v>0</v>
      </c>
      <c r="G53" s="128"/>
      <c r="H53" s="49">
        <f t="shared" si="10"/>
        <v>0</v>
      </c>
      <c r="I53" s="49">
        <f t="shared" si="20"/>
        <v>0</v>
      </c>
      <c r="J53" s="49">
        <f t="shared" si="21"/>
        <v>0</v>
      </c>
      <c r="K53" s="49">
        <f t="shared" si="22"/>
        <v>0</v>
      </c>
      <c r="L53" s="49">
        <f t="shared" si="23"/>
        <v>0</v>
      </c>
      <c r="M53" s="49">
        <f t="shared" si="11"/>
        <v>0</v>
      </c>
      <c r="N53" s="110">
        <f t="shared" si="24"/>
        <v>0</v>
      </c>
    </row>
    <row r="54" spans="1:17">
      <c r="A54" s="189"/>
      <c r="B54" s="230"/>
      <c r="C54" s="231"/>
      <c r="D54" s="217"/>
      <c r="E54" s="182"/>
      <c r="F54" s="49">
        <f t="shared" si="3"/>
        <v>0</v>
      </c>
      <c r="G54" s="128"/>
      <c r="H54" s="49">
        <f t="shared" si="10"/>
        <v>0</v>
      </c>
      <c r="I54" s="49">
        <f t="shared" si="20"/>
        <v>0</v>
      </c>
      <c r="J54" s="49">
        <f t="shared" si="21"/>
        <v>0</v>
      </c>
      <c r="K54" s="49">
        <f t="shared" si="22"/>
        <v>0</v>
      </c>
      <c r="L54" s="49">
        <f t="shared" si="23"/>
        <v>0</v>
      </c>
      <c r="M54" s="49">
        <f t="shared" si="11"/>
        <v>0</v>
      </c>
      <c r="N54" s="110">
        <f t="shared" si="24"/>
        <v>0</v>
      </c>
    </row>
    <row r="55" spans="1:17">
      <c r="A55" s="189"/>
      <c r="B55" s="230"/>
      <c r="C55" s="231"/>
      <c r="D55" s="217"/>
      <c r="E55" s="182"/>
      <c r="F55" s="49">
        <f t="shared" si="3"/>
        <v>0</v>
      </c>
      <c r="G55" s="128"/>
      <c r="H55" s="49">
        <f t="shared" si="10"/>
        <v>0</v>
      </c>
      <c r="I55" s="49">
        <f t="shared" si="20"/>
        <v>0</v>
      </c>
      <c r="J55" s="49">
        <f t="shared" si="21"/>
        <v>0</v>
      </c>
      <c r="K55" s="49">
        <f t="shared" si="22"/>
        <v>0</v>
      </c>
      <c r="L55" s="49">
        <f t="shared" si="23"/>
        <v>0</v>
      </c>
      <c r="M55" s="49">
        <f t="shared" si="11"/>
        <v>0</v>
      </c>
      <c r="N55" s="110">
        <f t="shared" si="24"/>
        <v>0</v>
      </c>
    </row>
    <row r="56" spans="1:17">
      <c r="A56" s="189"/>
      <c r="B56" s="230"/>
      <c r="C56" s="231"/>
      <c r="D56" s="217"/>
      <c r="E56" s="182"/>
      <c r="F56" s="49">
        <f t="shared" si="3"/>
        <v>0</v>
      </c>
      <c r="G56" s="128"/>
      <c r="H56" s="49">
        <f t="shared" si="10"/>
        <v>0</v>
      </c>
      <c r="I56" s="49">
        <f t="shared" si="20"/>
        <v>0</v>
      </c>
      <c r="J56" s="49">
        <f t="shared" si="21"/>
        <v>0</v>
      </c>
      <c r="K56" s="49">
        <f t="shared" si="22"/>
        <v>0</v>
      </c>
      <c r="L56" s="49">
        <f t="shared" si="23"/>
        <v>0</v>
      </c>
      <c r="M56" s="49">
        <f t="shared" si="11"/>
        <v>0</v>
      </c>
      <c r="N56" s="110">
        <f t="shared" si="24"/>
        <v>0</v>
      </c>
    </row>
    <row r="57" spans="1:17">
      <c r="A57" s="189"/>
      <c r="B57" s="230"/>
      <c r="C57" s="231"/>
      <c r="D57" s="217"/>
      <c r="E57" s="182"/>
      <c r="F57" s="49">
        <f t="shared" si="3"/>
        <v>0</v>
      </c>
      <c r="G57" s="128"/>
      <c r="H57" s="49">
        <f t="shared" si="10"/>
        <v>0</v>
      </c>
      <c r="I57" s="49">
        <f t="shared" si="20"/>
        <v>0</v>
      </c>
      <c r="J57" s="49">
        <f t="shared" si="21"/>
        <v>0</v>
      </c>
      <c r="K57" s="49">
        <f t="shared" si="22"/>
        <v>0</v>
      </c>
      <c r="L57" s="49">
        <f t="shared" si="23"/>
        <v>0</v>
      </c>
      <c r="M57" s="49">
        <f t="shared" si="11"/>
        <v>0</v>
      </c>
      <c r="N57" s="110">
        <f t="shared" si="24"/>
        <v>0</v>
      </c>
    </row>
    <row r="58" spans="1:17">
      <c r="A58" s="189"/>
      <c r="B58" s="216"/>
      <c r="C58" s="231"/>
      <c r="D58" s="217"/>
      <c r="E58" s="182"/>
      <c r="F58" s="49">
        <f t="shared" si="3"/>
        <v>0</v>
      </c>
      <c r="G58" s="128"/>
      <c r="H58" s="49">
        <f t="shared" si="10"/>
        <v>0</v>
      </c>
      <c r="I58" s="49">
        <f t="shared" si="20"/>
        <v>0</v>
      </c>
      <c r="J58" s="49">
        <f t="shared" si="21"/>
        <v>0</v>
      </c>
      <c r="K58" s="49">
        <f t="shared" si="22"/>
        <v>0</v>
      </c>
      <c r="L58" s="49">
        <f t="shared" si="23"/>
        <v>0</v>
      </c>
      <c r="M58" s="49">
        <f t="shared" si="11"/>
        <v>0</v>
      </c>
      <c r="N58" s="110">
        <f t="shared" si="24"/>
        <v>0</v>
      </c>
    </row>
    <row r="59" spans="1:17">
      <c r="A59" s="189"/>
      <c r="B59" s="216"/>
      <c r="C59" s="231"/>
      <c r="D59" s="217"/>
      <c r="E59" s="182"/>
      <c r="F59" s="49">
        <f t="shared" si="3"/>
        <v>0</v>
      </c>
      <c r="G59" s="128"/>
      <c r="H59" s="49">
        <f t="shared" si="10"/>
        <v>0</v>
      </c>
      <c r="I59" s="49">
        <f t="shared" si="20"/>
        <v>0</v>
      </c>
      <c r="J59" s="49">
        <f t="shared" si="21"/>
        <v>0</v>
      </c>
      <c r="K59" s="49">
        <f t="shared" si="22"/>
        <v>0</v>
      </c>
      <c r="L59" s="49">
        <f t="shared" si="23"/>
        <v>0</v>
      </c>
      <c r="M59" s="49">
        <f t="shared" si="11"/>
        <v>0</v>
      </c>
      <c r="N59" s="110">
        <f t="shared" si="24"/>
        <v>0</v>
      </c>
    </row>
    <row r="60" spans="1:17">
      <c r="A60" s="189"/>
      <c r="B60" s="216"/>
      <c r="C60" s="231"/>
      <c r="D60" s="217"/>
      <c r="E60" s="182"/>
      <c r="F60" s="49">
        <f t="shared" si="3"/>
        <v>0</v>
      </c>
      <c r="G60" s="128"/>
      <c r="H60" s="49">
        <f t="shared" si="10"/>
        <v>0</v>
      </c>
      <c r="I60" s="49">
        <f t="shared" si="20"/>
        <v>0</v>
      </c>
      <c r="J60" s="49">
        <f t="shared" si="21"/>
        <v>0</v>
      </c>
      <c r="K60" s="49">
        <f t="shared" si="22"/>
        <v>0</v>
      </c>
      <c r="L60" s="49">
        <f t="shared" si="23"/>
        <v>0</v>
      </c>
      <c r="M60" s="49">
        <f t="shared" si="11"/>
        <v>0</v>
      </c>
      <c r="N60" s="110">
        <f t="shared" si="24"/>
        <v>0</v>
      </c>
    </row>
    <row r="61" spans="1:17">
      <c r="A61" s="189"/>
      <c r="B61" s="216"/>
      <c r="C61" s="231"/>
      <c r="D61" s="217"/>
      <c r="E61" s="182"/>
      <c r="F61" s="49">
        <f t="shared" si="3"/>
        <v>0</v>
      </c>
      <c r="G61" s="128"/>
      <c r="H61" s="49">
        <f t="shared" si="10"/>
        <v>0</v>
      </c>
      <c r="I61" s="49">
        <f t="shared" si="20"/>
        <v>0</v>
      </c>
      <c r="J61" s="49">
        <f t="shared" si="21"/>
        <v>0</v>
      </c>
      <c r="K61" s="49">
        <f t="shared" si="22"/>
        <v>0</v>
      </c>
      <c r="L61" s="49">
        <f t="shared" si="23"/>
        <v>0</v>
      </c>
      <c r="M61" s="49">
        <f t="shared" si="11"/>
        <v>0</v>
      </c>
      <c r="N61" s="110">
        <f t="shared" si="24"/>
        <v>0</v>
      </c>
    </row>
    <row r="62" spans="1:17">
      <c r="A62" s="189"/>
      <c r="B62" s="216"/>
      <c r="C62" s="231"/>
      <c r="D62" s="217"/>
      <c r="E62" s="182"/>
      <c r="F62" s="49">
        <f t="shared" si="3"/>
        <v>0</v>
      </c>
      <c r="G62" s="128"/>
      <c r="H62" s="49">
        <f t="shared" si="10"/>
        <v>0</v>
      </c>
      <c r="I62" s="49">
        <f t="shared" si="20"/>
        <v>0</v>
      </c>
      <c r="J62" s="49">
        <f t="shared" si="21"/>
        <v>0</v>
      </c>
      <c r="K62" s="49">
        <f t="shared" si="22"/>
        <v>0</v>
      </c>
      <c r="L62" s="49">
        <f t="shared" si="23"/>
        <v>0</v>
      </c>
      <c r="M62" s="49">
        <f t="shared" si="11"/>
        <v>0</v>
      </c>
      <c r="N62" s="110">
        <f t="shared" si="24"/>
        <v>0</v>
      </c>
    </row>
    <row r="63" spans="1:17" ht="15" thickBot="1">
      <c r="A63" s="239"/>
      <c r="B63" s="240"/>
      <c r="C63" s="241"/>
      <c r="D63" s="242"/>
      <c r="E63" s="243"/>
      <c r="F63" s="49">
        <f t="shared" si="3"/>
        <v>0</v>
      </c>
      <c r="G63" s="131"/>
      <c r="H63" s="49">
        <f t="shared" si="10"/>
        <v>0</v>
      </c>
      <c r="I63" s="49">
        <f t="shared" si="20"/>
        <v>0</v>
      </c>
      <c r="J63" s="49">
        <f t="shared" si="21"/>
        <v>0</v>
      </c>
      <c r="K63" s="49">
        <f t="shared" si="22"/>
        <v>0</v>
      </c>
      <c r="L63" s="49">
        <f t="shared" si="23"/>
        <v>0</v>
      </c>
      <c r="M63" s="49">
        <f t="shared" si="11"/>
        <v>0</v>
      </c>
      <c r="N63" s="110">
        <f t="shared" si="24"/>
        <v>0</v>
      </c>
    </row>
    <row r="64" spans="1:17" ht="18.5">
      <c r="A64" s="244"/>
      <c r="B64" s="245"/>
      <c r="C64" s="245"/>
      <c r="D64" s="246"/>
      <c r="E64" s="247"/>
      <c r="F64" s="132"/>
      <c r="G64" s="133" t="s">
        <v>149</v>
      </c>
      <c r="H64" s="132">
        <f t="shared" ref="H64:M64" si="25">SUM(H17:H63)</f>
        <v>0</v>
      </c>
      <c r="I64" s="132">
        <f t="shared" si="25"/>
        <v>0</v>
      </c>
      <c r="J64" s="132">
        <f t="shared" si="25"/>
        <v>0</v>
      </c>
      <c r="K64" s="132">
        <f t="shared" si="25"/>
        <v>0</v>
      </c>
      <c r="L64" s="132">
        <f t="shared" si="25"/>
        <v>0</v>
      </c>
      <c r="M64" s="132">
        <f t="shared" si="25"/>
        <v>0</v>
      </c>
      <c r="N64" s="144"/>
      <c r="O64" s="176"/>
      <c r="P64" s="176"/>
      <c r="Q64" s="176"/>
    </row>
    <row r="65" spans="1:17" ht="25.5" customHeight="1">
      <c r="A65" s="248"/>
      <c r="B65" s="249"/>
      <c r="C65" s="249"/>
      <c r="D65" s="250"/>
      <c r="E65" s="213"/>
      <c r="F65" s="410" t="s">
        <v>117</v>
      </c>
      <c r="G65" s="411"/>
      <c r="H65" s="134" t="e">
        <f>H64/$N$14</f>
        <v>#DIV/0!</v>
      </c>
      <c r="I65" s="134" t="e">
        <f>I64/$N$14</f>
        <v>#DIV/0!</v>
      </c>
      <c r="J65" s="134" t="e">
        <f>J64/$N$14</f>
        <v>#DIV/0!</v>
      </c>
      <c r="K65" s="134" t="e">
        <f>K64/$N$14</f>
        <v>#DIV/0!</v>
      </c>
      <c r="L65" s="134" t="e">
        <f>L64/$N$14</f>
        <v>#DIV/0!</v>
      </c>
      <c r="M65" s="145"/>
      <c r="N65" s="146" t="e">
        <f>SUM(H65:M65)</f>
        <v>#DIV/0!</v>
      </c>
      <c r="O65" s="251"/>
      <c r="P65" s="176"/>
      <c r="Q65" s="176"/>
    </row>
    <row r="66" spans="1:17" ht="32.25" customHeight="1" thickBot="1">
      <c r="A66" s="252"/>
      <c r="B66" s="253"/>
      <c r="C66" s="253"/>
      <c r="D66" s="254"/>
      <c r="E66" s="223"/>
      <c r="F66" s="135"/>
      <c r="G66" s="135"/>
      <c r="H66" s="136" t="s">
        <v>120</v>
      </c>
      <c r="I66" s="136" t="s">
        <v>121</v>
      </c>
      <c r="J66" s="136" t="s">
        <v>122</v>
      </c>
      <c r="K66" s="136" t="s">
        <v>123</v>
      </c>
      <c r="L66" s="136" t="s">
        <v>125</v>
      </c>
      <c r="M66" s="147"/>
      <c r="N66" s="148" t="s">
        <v>150</v>
      </c>
      <c r="O66" s="251"/>
      <c r="P66" s="176"/>
      <c r="Q66" s="176"/>
    </row>
    <row r="67" spans="1:17" s="255" customFormat="1" ht="19.5" customHeight="1" thickTop="1">
      <c r="A67" s="412" t="s">
        <v>126</v>
      </c>
      <c r="B67" s="412"/>
      <c r="C67" s="412"/>
      <c r="D67" s="412"/>
      <c r="E67" s="412"/>
      <c r="F67" s="412"/>
      <c r="G67" s="412"/>
      <c r="H67" s="412"/>
      <c r="I67" s="412"/>
      <c r="J67" s="412"/>
      <c r="K67" s="412"/>
      <c r="L67" s="412"/>
    </row>
    <row r="68" spans="1:17" s="255" customFormat="1" ht="32.15" customHeight="1">
      <c r="A68" s="412" t="s">
        <v>171</v>
      </c>
      <c r="B68" s="412"/>
      <c r="C68" s="412"/>
      <c r="D68" s="412"/>
      <c r="E68" s="412"/>
      <c r="F68" s="412"/>
      <c r="G68" s="412"/>
      <c r="H68" s="412"/>
      <c r="I68" s="412"/>
      <c r="J68" s="412"/>
      <c r="K68" s="412"/>
      <c r="L68" s="412"/>
    </row>
    <row r="69" spans="1:17" s="255" customFormat="1" ht="21" customHeight="1">
      <c r="A69" s="412" t="s">
        <v>172</v>
      </c>
      <c r="B69" s="412"/>
      <c r="C69" s="412"/>
      <c r="D69" s="412"/>
      <c r="E69" s="412"/>
      <c r="F69" s="412"/>
      <c r="G69" s="412"/>
      <c r="H69" s="412"/>
      <c r="I69" s="412"/>
      <c r="J69" s="412"/>
      <c r="K69" s="412"/>
      <c r="L69" s="412"/>
    </row>
    <row r="70" spans="1:17" s="255" customFormat="1" ht="19.5" customHeight="1">
      <c r="A70" s="412" t="s">
        <v>173</v>
      </c>
      <c r="B70" s="412"/>
      <c r="C70" s="412"/>
      <c r="D70" s="412"/>
      <c r="E70" s="412"/>
      <c r="F70" s="412"/>
      <c r="G70" s="412"/>
      <c r="H70" s="412"/>
      <c r="I70" s="412"/>
      <c r="J70" s="412"/>
      <c r="K70" s="412"/>
      <c r="L70" s="412"/>
    </row>
    <row r="71" spans="1:17" s="255" customFormat="1" ht="19.5" customHeight="1">
      <c r="A71" s="412" t="s">
        <v>232</v>
      </c>
      <c r="B71" s="412"/>
      <c r="C71" s="412"/>
      <c r="D71" s="412"/>
      <c r="E71" s="412"/>
      <c r="F71" s="412"/>
      <c r="G71" s="412"/>
      <c r="H71" s="412"/>
      <c r="I71" s="412"/>
      <c r="J71" s="412"/>
      <c r="K71" s="412"/>
      <c r="L71" s="412"/>
    </row>
    <row r="72" spans="1:17" s="255" customFormat="1" ht="19.5" customHeight="1">
      <c r="A72" s="412" t="s">
        <v>233</v>
      </c>
      <c r="B72" s="412"/>
      <c r="C72" s="412"/>
      <c r="D72" s="412"/>
      <c r="E72" s="412"/>
      <c r="F72" s="412"/>
      <c r="G72" s="412"/>
      <c r="H72" s="412"/>
      <c r="I72" s="412"/>
      <c r="J72" s="412"/>
      <c r="K72" s="412"/>
      <c r="L72" s="412"/>
    </row>
    <row r="73" spans="1:17" s="255" customFormat="1" ht="96.75" customHeight="1">
      <c r="A73" s="412" t="s">
        <v>174</v>
      </c>
      <c r="B73" s="412"/>
      <c r="C73" s="412"/>
      <c r="D73" s="412"/>
      <c r="E73" s="412"/>
      <c r="F73" s="412"/>
      <c r="G73" s="412"/>
      <c r="H73" s="412"/>
      <c r="I73" s="412"/>
      <c r="J73" s="412"/>
      <c r="K73" s="412"/>
      <c r="L73" s="412"/>
    </row>
    <row r="74" spans="1:17">
      <c r="A74" s="89"/>
      <c r="B74" s="89"/>
      <c r="C74" s="89"/>
      <c r="D74" s="89"/>
      <c r="E74" s="89"/>
      <c r="F74" s="89"/>
      <c r="G74" s="89"/>
      <c r="H74" s="89"/>
      <c r="I74" s="89"/>
      <c r="J74" s="89"/>
      <c r="K74" s="89"/>
      <c r="L74" s="89"/>
    </row>
    <row r="75" spans="1:17">
      <c r="A75" s="104"/>
      <c r="B75" s="104"/>
      <c r="C75" s="104"/>
      <c r="D75" s="89"/>
      <c r="E75" s="89"/>
      <c r="F75" s="89"/>
      <c r="G75" s="89"/>
      <c r="H75" s="89"/>
      <c r="I75" s="89"/>
      <c r="J75" s="89"/>
      <c r="K75" s="89"/>
      <c r="L75" s="89"/>
    </row>
    <row r="76" spans="1:17" ht="18.5">
      <c r="A76" s="150"/>
      <c r="B76" s="415" t="s">
        <v>99</v>
      </c>
      <c r="C76" s="415"/>
      <c r="D76" s="415"/>
      <c r="E76" s="415"/>
      <c r="F76" s="415"/>
      <c r="G76" s="415"/>
      <c r="H76" s="415"/>
      <c r="I76" s="89"/>
      <c r="J76" s="89"/>
      <c r="K76" s="89"/>
      <c r="L76" s="89"/>
    </row>
    <row r="77" spans="1:17" ht="37.5" customHeight="1">
      <c r="A77" s="151"/>
      <c r="B77" s="417" t="s">
        <v>98</v>
      </c>
      <c r="C77" s="417"/>
      <c r="D77" s="417"/>
      <c r="E77" s="417"/>
      <c r="F77" s="417"/>
      <c r="G77" s="417"/>
      <c r="H77" s="417"/>
      <c r="I77" s="89"/>
      <c r="J77" s="89"/>
      <c r="K77" s="89"/>
      <c r="L77" s="89"/>
    </row>
    <row r="78" spans="1:17" ht="43.5">
      <c r="A78" s="104"/>
      <c r="B78" s="152" t="s">
        <v>86</v>
      </c>
      <c r="C78" s="152" t="s">
        <v>87</v>
      </c>
      <c r="D78" s="152" t="s">
        <v>88</v>
      </c>
      <c r="E78" s="152" t="s">
        <v>89</v>
      </c>
      <c r="F78" s="152" t="s">
        <v>90</v>
      </c>
      <c r="G78" s="152" t="s">
        <v>91</v>
      </c>
      <c r="H78" s="152" t="s">
        <v>92</v>
      </c>
      <c r="I78" s="89"/>
      <c r="J78" s="89"/>
      <c r="K78" s="89"/>
      <c r="L78" s="89"/>
    </row>
    <row r="79" spans="1:17">
      <c r="A79" s="104"/>
      <c r="B79" s="76">
        <v>1</v>
      </c>
      <c r="C79" s="153">
        <v>0.68</v>
      </c>
      <c r="D79" s="153">
        <v>0.67</v>
      </c>
      <c r="E79" s="153">
        <v>0.7</v>
      </c>
      <c r="F79" s="153">
        <v>0.56000000000000005</v>
      </c>
      <c r="G79" s="153">
        <v>0.61</v>
      </c>
      <c r="H79" s="153">
        <v>0.65</v>
      </c>
      <c r="I79" s="89"/>
      <c r="J79" s="89"/>
      <c r="K79" s="89"/>
      <c r="L79" s="89"/>
    </row>
    <row r="80" spans="1:17">
      <c r="A80" s="104"/>
      <c r="B80" s="76">
        <v>2</v>
      </c>
      <c r="C80" s="153">
        <v>0.62</v>
      </c>
      <c r="D80" s="153">
        <v>0.59</v>
      </c>
      <c r="E80" s="153">
        <v>0.59</v>
      </c>
      <c r="F80" s="153">
        <v>0.5</v>
      </c>
      <c r="G80" s="153">
        <v>0.54</v>
      </c>
      <c r="H80" s="153">
        <v>0.6</v>
      </c>
      <c r="I80" s="89"/>
      <c r="J80" s="89"/>
      <c r="K80" s="89"/>
      <c r="L80" s="89"/>
    </row>
    <row r="81" spans="1:12">
      <c r="A81" s="104"/>
      <c r="B81" s="76">
        <v>3</v>
      </c>
      <c r="C81" s="153">
        <v>0.56999999999999995</v>
      </c>
      <c r="D81" s="153">
        <v>0.54</v>
      </c>
      <c r="E81" s="153">
        <v>0.51</v>
      </c>
      <c r="F81" s="153">
        <v>0.46</v>
      </c>
      <c r="G81" s="153">
        <v>0.49</v>
      </c>
      <c r="H81" s="153">
        <v>0.56000000000000005</v>
      </c>
      <c r="I81" s="89"/>
      <c r="J81" s="89"/>
      <c r="K81" s="89"/>
      <c r="L81" s="89"/>
    </row>
    <row r="82" spans="1:12">
      <c r="A82" s="104"/>
      <c r="B82" s="76">
        <v>4</v>
      </c>
      <c r="C82" s="153">
        <v>0.53</v>
      </c>
      <c r="D82" s="153">
        <v>0.49</v>
      </c>
      <c r="E82" s="153">
        <v>0.45</v>
      </c>
      <c r="F82" s="153">
        <v>0.42</v>
      </c>
      <c r="G82" s="153">
        <v>0.45</v>
      </c>
      <c r="H82" s="153">
        <v>0.53</v>
      </c>
      <c r="I82" s="89"/>
      <c r="J82" s="89"/>
      <c r="K82" s="89"/>
      <c r="L82" s="89"/>
    </row>
    <row r="83" spans="1:12">
      <c r="A83" s="104"/>
      <c r="B83" s="76">
        <v>5</v>
      </c>
      <c r="C83" s="153">
        <v>0.49</v>
      </c>
      <c r="D83" s="153">
        <v>0.45</v>
      </c>
      <c r="E83" s="153">
        <v>0.4</v>
      </c>
      <c r="F83" s="153">
        <v>0.39</v>
      </c>
      <c r="G83" s="153">
        <v>0.42</v>
      </c>
      <c r="H83" s="153">
        <v>0.5</v>
      </c>
      <c r="I83" s="89"/>
      <c r="J83" s="89"/>
      <c r="K83" s="89"/>
      <c r="L83" s="89"/>
    </row>
    <row r="84" spans="1:12">
      <c r="A84" s="104"/>
      <c r="B84" s="76">
        <v>6</v>
      </c>
      <c r="C84" s="153">
        <v>0.46</v>
      </c>
      <c r="D84" s="153">
        <v>0.42</v>
      </c>
      <c r="E84" s="153">
        <v>0.36</v>
      </c>
      <c r="F84" s="153">
        <v>0.37</v>
      </c>
      <c r="G84" s="153">
        <v>0.39</v>
      </c>
      <c r="H84" s="153">
        <v>0.48</v>
      </c>
      <c r="I84" s="89"/>
      <c r="J84" s="89"/>
      <c r="K84" s="89"/>
      <c r="L84" s="89"/>
    </row>
    <row r="85" spans="1:12">
      <c r="A85" s="104"/>
      <c r="B85" s="76">
        <v>7</v>
      </c>
      <c r="C85" s="153">
        <v>0.44</v>
      </c>
      <c r="D85" s="153">
        <v>0.39</v>
      </c>
      <c r="E85" s="153">
        <v>0.32</v>
      </c>
      <c r="F85" s="153">
        <v>0.34</v>
      </c>
      <c r="G85" s="153">
        <v>0.36</v>
      </c>
      <c r="H85" s="153">
        <v>0.46</v>
      </c>
      <c r="I85" s="89"/>
      <c r="J85" s="89"/>
      <c r="K85" s="89"/>
      <c r="L85" s="89"/>
    </row>
    <row r="86" spans="1:12">
      <c r="A86" s="104"/>
      <c r="B86" s="76">
        <v>8</v>
      </c>
      <c r="C86" s="153">
        <v>0.41</v>
      </c>
      <c r="D86" s="153">
        <v>0.36</v>
      </c>
      <c r="E86" s="153">
        <v>0.28999999999999998</v>
      </c>
      <c r="F86" s="153">
        <v>0.32</v>
      </c>
      <c r="G86" s="153">
        <v>0.34</v>
      </c>
      <c r="H86" s="153">
        <v>0.44</v>
      </c>
      <c r="I86" s="89"/>
      <c r="J86" s="89"/>
      <c r="K86" s="89"/>
      <c r="L86" s="89"/>
    </row>
    <row r="87" spans="1:12">
      <c r="A87" s="104"/>
      <c r="B87" s="76">
        <v>9</v>
      </c>
      <c r="C87" s="153">
        <v>0.39</v>
      </c>
      <c r="D87" s="153">
        <v>0.34</v>
      </c>
      <c r="E87" s="153">
        <v>0.26</v>
      </c>
      <c r="F87" s="153">
        <v>0.3</v>
      </c>
      <c r="G87" s="153">
        <v>0.31</v>
      </c>
      <c r="H87" s="153">
        <v>0.42</v>
      </c>
      <c r="I87" s="89"/>
      <c r="J87" s="89"/>
      <c r="K87" s="89"/>
      <c r="L87" s="89"/>
    </row>
    <row r="88" spans="1:12">
      <c r="A88" s="104"/>
      <c r="B88" s="76">
        <v>10</v>
      </c>
      <c r="C88" s="153">
        <v>0.37</v>
      </c>
      <c r="D88" s="153">
        <v>0.32</v>
      </c>
      <c r="E88" s="153">
        <v>0.22</v>
      </c>
      <c r="F88" s="153">
        <v>0.28000000000000003</v>
      </c>
      <c r="G88" s="153">
        <v>0.3</v>
      </c>
      <c r="H88" s="153">
        <v>0.4</v>
      </c>
      <c r="I88" s="89"/>
      <c r="J88" s="89"/>
      <c r="K88" s="89"/>
      <c r="L88" s="89"/>
    </row>
    <row r="89" spans="1:12">
      <c r="A89" s="104"/>
      <c r="B89" s="76">
        <v>11</v>
      </c>
      <c r="C89" s="153">
        <v>0.35</v>
      </c>
      <c r="D89" s="153">
        <v>0.3</v>
      </c>
      <c r="E89" s="153">
        <v>0.21</v>
      </c>
      <c r="F89" s="153">
        <v>0.27</v>
      </c>
      <c r="G89" s="153">
        <v>0.28000000000000003</v>
      </c>
      <c r="H89" s="153">
        <v>0.39</v>
      </c>
      <c r="I89" s="89"/>
      <c r="J89" s="89"/>
      <c r="K89" s="89"/>
      <c r="L89" s="89"/>
    </row>
    <row r="90" spans="1:12">
      <c r="A90" s="104"/>
      <c r="B90" s="76">
        <v>12</v>
      </c>
      <c r="C90" s="153">
        <v>0.34</v>
      </c>
      <c r="D90" s="153">
        <v>0.28000000000000003</v>
      </c>
      <c r="E90" s="153">
        <v>0.18</v>
      </c>
      <c r="F90" s="153">
        <v>0.25</v>
      </c>
      <c r="G90" s="153">
        <v>0.26</v>
      </c>
      <c r="H90" s="153">
        <v>0.38</v>
      </c>
      <c r="I90" s="89"/>
      <c r="J90" s="89"/>
      <c r="K90" s="89"/>
      <c r="L90" s="89"/>
    </row>
    <row r="91" spans="1:12" ht="44.15" customHeight="1">
      <c r="A91" s="104"/>
      <c r="B91" s="154" t="s">
        <v>93</v>
      </c>
      <c r="C91" s="155">
        <v>400</v>
      </c>
      <c r="D91" s="155">
        <v>400</v>
      </c>
      <c r="E91" s="155">
        <v>275</v>
      </c>
      <c r="F91" s="155" t="s">
        <v>94</v>
      </c>
      <c r="G91" s="155" t="s">
        <v>95</v>
      </c>
      <c r="H91" s="155" t="s">
        <v>94</v>
      </c>
      <c r="I91" s="89"/>
      <c r="J91" s="89"/>
      <c r="K91" s="89"/>
      <c r="L91" s="89"/>
    </row>
    <row r="92" spans="1:12">
      <c r="A92" s="104"/>
      <c r="B92" s="152"/>
      <c r="C92" s="76"/>
      <c r="D92" s="76"/>
      <c r="E92" s="76"/>
      <c r="F92" s="76"/>
      <c r="G92" s="76"/>
      <c r="H92" s="76"/>
      <c r="I92" s="89"/>
      <c r="J92" s="89"/>
      <c r="K92" s="89"/>
      <c r="L92" s="89"/>
    </row>
    <row r="93" spans="1:12">
      <c r="A93" s="104"/>
      <c r="B93" s="413" t="s">
        <v>96</v>
      </c>
      <c r="C93" s="413"/>
      <c r="D93" s="413"/>
      <c r="E93" s="413"/>
      <c r="F93" s="413"/>
      <c r="G93" s="413"/>
      <c r="H93" s="413"/>
      <c r="I93" s="89"/>
      <c r="J93" s="89"/>
      <c r="K93" s="89"/>
      <c r="L93" s="89"/>
    </row>
    <row r="94" spans="1:12" ht="29.5" customHeight="1">
      <c r="A94" s="104"/>
      <c r="B94" s="414" t="s">
        <v>97</v>
      </c>
      <c r="C94" s="414"/>
      <c r="D94" s="414"/>
      <c r="E94" s="414"/>
      <c r="F94" s="414"/>
      <c r="G94" s="414"/>
      <c r="H94" s="414"/>
      <c r="I94" s="89"/>
      <c r="J94" s="89"/>
      <c r="K94" s="89"/>
      <c r="L94" s="89"/>
    </row>
    <row r="95" spans="1:12">
      <c r="A95" s="104"/>
      <c r="B95" s="156"/>
      <c r="C95" s="156"/>
      <c r="D95" s="89"/>
      <c r="E95" s="89"/>
      <c r="F95" s="89"/>
      <c r="G95" s="89"/>
      <c r="H95" s="89"/>
      <c r="I95" s="89"/>
      <c r="J95" s="89"/>
      <c r="K95" s="89"/>
      <c r="L95" s="89"/>
    </row>
    <row r="96" spans="1:12">
      <c r="A96" s="213"/>
      <c r="B96" s="250"/>
      <c r="C96" s="250"/>
    </row>
    <row r="97" spans="1:3">
      <c r="A97" s="213"/>
      <c r="B97" s="250"/>
      <c r="C97" s="250"/>
    </row>
    <row r="98" spans="1:3">
      <c r="A98" s="213"/>
      <c r="B98" s="250"/>
      <c r="C98" s="250"/>
    </row>
    <row r="99" spans="1:3">
      <c r="A99" s="213"/>
      <c r="B99" s="250"/>
      <c r="C99" s="250"/>
    </row>
    <row r="100" spans="1:3">
      <c r="A100" s="213"/>
      <c r="B100" s="250"/>
      <c r="C100" s="250"/>
    </row>
    <row r="101" spans="1:3">
      <c r="A101" s="213"/>
      <c r="B101" s="250"/>
      <c r="C101" s="250"/>
    </row>
    <row r="102" spans="1:3">
      <c r="A102" s="213"/>
      <c r="B102" s="250"/>
      <c r="C102" s="250"/>
    </row>
    <row r="103" spans="1:3">
      <c r="A103" s="213"/>
      <c r="B103" s="250"/>
      <c r="C103" s="250"/>
    </row>
    <row r="104" spans="1:3">
      <c r="A104" s="213"/>
      <c r="B104" s="250"/>
      <c r="C104" s="250"/>
    </row>
    <row r="105" spans="1:3">
      <c r="A105" s="213"/>
      <c r="B105" s="250"/>
      <c r="C105" s="250"/>
    </row>
    <row r="106" spans="1:3">
      <c r="A106" s="213"/>
      <c r="B106" s="250"/>
      <c r="C106" s="250"/>
    </row>
    <row r="107" spans="1:3" s="259" customFormat="1" ht="38.15" customHeight="1">
      <c r="A107" s="409"/>
      <c r="B107" s="409"/>
      <c r="C107" s="258"/>
    </row>
    <row r="108" spans="1:3" s="259" customFormat="1" ht="53.15" customHeight="1">
      <c r="A108" s="409"/>
      <c r="B108" s="409"/>
      <c r="C108" s="258"/>
    </row>
  </sheetData>
  <sheetProtection sheet="1" objects="1" scenarios="1" formatCells="0" formatColumns="0" formatRows="0"/>
  <mergeCells count="18">
    <mergeCell ref="A1:J1"/>
    <mergeCell ref="B77:H77"/>
    <mergeCell ref="J12:L12"/>
    <mergeCell ref="J3:L3"/>
    <mergeCell ref="N3:N4"/>
    <mergeCell ref="A72:L72"/>
    <mergeCell ref="A73:L73"/>
    <mergeCell ref="A108:B108"/>
    <mergeCell ref="A107:B107"/>
    <mergeCell ref="F65:G65"/>
    <mergeCell ref="A67:L67"/>
    <mergeCell ref="A68:L68"/>
    <mergeCell ref="A69:L69"/>
    <mergeCell ref="A70:L70"/>
    <mergeCell ref="A71:L71"/>
    <mergeCell ref="B93:H93"/>
    <mergeCell ref="B94:H94"/>
    <mergeCell ref="B76:H76"/>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
  <sheetViews>
    <sheetView zoomScaleNormal="100" workbookViewId="0">
      <selection activeCell="A2" sqref="A2"/>
    </sheetView>
  </sheetViews>
  <sheetFormatPr defaultRowHeight="14.5"/>
  <cols>
    <col min="1" max="1" width="105.1796875" customWidth="1"/>
  </cols>
  <sheetData>
    <row r="1" spans="1:5" ht="31" customHeight="1">
      <c r="A1" s="7" t="s">
        <v>148</v>
      </c>
    </row>
    <row r="2" spans="1:5" ht="336" customHeight="1">
      <c r="A2" s="8" t="s">
        <v>234</v>
      </c>
      <c r="B2" s="6"/>
      <c r="C2" s="6"/>
      <c r="D2" s="6"/>
      <c r="E2" s="6"/>
    </row>
    <row r="3" spans="1:5" ht="189" customHeight="1">
      <c r="A3" s="14" t="s">
        <v>227</v>
      </c>
    </row>
  </sheetData>
  <sheetProtection sheet="1" objects="1" scenarios="1" formatCells="0" formatColumns="0" formatRows="0"/>
  <pageMargins left="0.7" right="0.7" top="0.75" bottom="0.75" header="0.3" footer="0.3"/>
  <pageSetup orientation="portrait" horizontalDpi="4294967293"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63"/>
  <sheetViews>
    <sheetView workbookViewId="0">
      <pane xSplit="1" ySplit="4" topLeftCell="B5" activePane="bottomRight" state="frozen"/>
      <selection pane="topRight" activeCell="B1" sqref="B1"/>
      <selection pane="bottomLeft" activeCell="A5" sqref="A5"/>
      <selection pane="bottomRight" activeCell="G50" sqref="G50"/>
    </sheetView>
  </sheetViews>
  <sheetFormatPr defaultColWidth="8.81640625" defaultRowHeight="14.5"/>
  <cols>
    <col min="1" max="1" width="18.54296875" style="176" bestFit="1" customWidth="1"/>
    <col min="2" max="2" width="6.26953125" style="176" bestFit="1" customWidth="1"/>
    <col min="3" max="3" width="8.54296875" style="176" customWidth="1"/>
    <col min="4" max="4" width="6.1796875" style="176" customWidth="1"/>
    <col min="5" max="5" width="8.26953125" style="176" customWidth="1"/>
    <col min="6" max="6" width="10.54296875" style="176" customWidth="1"/>
    <col min="7" max="7" width="11.81640625" style="176" customWidth="1"/>
    <col min="8" max="8" width="11.7265625" style="176" customWidth="1"/>
    <col min="9" max="9" width="10.1796875" style="176" customWidth="1"/>
    <col min="10" max="10" width="10.453125" style="176" customWidth="1"/>
    <col min="11" max="11" width="11.81640625" style="176" customWidth="1"/>
    <col min="12" max="12" width="8.81640625" style="176" customWidth="1"/>
    <col min="13" max="13" width="10.7265625" style="176" customWidth="1"/>
    <col min="14" max="14" width="12.1796875" style="176" customWidth="1"/>
    <col min="15" max="15" width="8.81640625" style="176"/>
    <col min="16" max="16" width="10.54296875" style="176" customWidth="1"/>
    <col min="17" max="255" width="8.81640625" style="176"/>
    <col min="256" max="256" width="18.54296875" style="176" bestFit="1" customWidth="1"/>
    <col min="257" max="257" width="5.54296875" style="176" bestFit="1" customWidth="1"/>
    <col min="258" max="258" width="4.453125" style="176" bestFit="1" customWidth="1"/>
    <col min="259" max="261" width="14.81640625" style="176" customWidth="1"/>
    <col min="262" max="262" width="16.54296875" style="176" customWidth="1"/>
    <col min="263" max="511" width="8.81640625" style="176"/>
    <col min="512" max="512" width="18.54296875" style="176" bestFit="1" customWidth="1"/>
    <col min="513" max="513" width="5.54296875" style="176" bestFit="1" customWidth="1"/>
    <col min="514" max="514" width="4.453125" style="176" bestFit="1" customWidth="1"/>
    <col min="515" max="517" width="14.81640625" style="176" customWidth="1"/>
    <col min="518" max="518" width="16.54296875" style="176" customWidth="1"/>
    <col min="519" max="767" width="8.81640625" style="176"/>
    <col min="768" max="768" width="18.54296875" style="176" bestFit="1" customWidth="1"/>
    <col min="769" max="769" width="5.54296875" style="176" bestFit="1" customWidth="1"/>
    <col min="770" max="770" width="4.453125" style="176" bestFit="1" customWidth="1"/>
    <col min="771" max="773" width="14.81640625" style="176" customWidth="1"/>
    <col min="774" max="774" width="16.54296875" style="176" customWidth="1"/>
    <col min="775" max="1023" width="8.81640625" style="176"/>
    <col min="1024" max="1024" width="18.54296875" style="176" bestFit="1" customWidth="1"/>
    <col min="1025" max="1025" width="5.54296875" style="176" bestFit="1" customWidth="1"/>
    <col min="1026" max="1026" width="4.453125" style="176" bestFit="1" customWidth="1"/>
    <col min="1027" max="1029" width="14.81640625" style="176" customWidth="1"/>
    <col min="1030" max="1030" width="16.54296875" style="176" customWidth="1"/>
    <col min="1031" max="1279" width="8.81640625" style="176"/>
    <col min="1280" max="1280" width="18.54296875" style="176" bestFit="1" customWidth="1"/>
    <col min="1281" max="1281" width="5.54296875" style="176" bestFit="1" customWidth="1"/>
    <col min="1282" max="1282" width="4.453125" style="176" bestFit="1" customWidth="1"/>
    <col min="1283" max="1285" width="14.81640625" style="176" customWidth="1"/>
    <col min="1286" max="1286" width="16.54296875" style="176" customWidth="1"/>
    <col min="1287" max="1535" width="8.81640625" style="176"/>
    <col min="1536" max="1536" width="18.54296875" style="176" bestFit="1" customWidth="1"/>
    <col min="1537" max="1537" width="5.54296875" style="176" bestFit="1" customWidth="1"/>
    <col min="1538" max="1538" width="4.453125" style="176" bestFit="1" customWidth="1"/>
    <col min="1539" max="1541" width="14.81640625" style="176" customWidth="1"/>
    <col min="1542" max="1542" width="16.54296875" style="176" customWidth="1"/>
    <col min="1543" max="1791" width="8.81640625" style="176"/>
    <col min="1792" max="1792" width="18.54296875" style="176" bestFit="1" customWidth="1"/>
    <col min="1793" max="1793" width="5.54296875" style="176" bestFit="1" customWidth="1"/>
    <col min="1794" max="1794" width="4.453125" style="176" bestFit="1" customWidth="1"/>
    <col min="1795" max="1797" width="14.81640625" style="176" customWidth="1"/>
    <col min="1798" max="1798" width="16.54296875" style="176" customWidth="1"/>
    <col min="1799" max="2047" width="8.81640625" style="176"/>
    <col min="2048" max="2048" width="18.54296875" style="176" bestFit="1" customWidth="1"/>
    <col min="2049" max="2049" width="5.54296875" style="176" bestFit="1" customWidth="1"/>
    <col min="2050" max="2050" width="4.453125" style="176" bestFit="1" customWidth="1"/>
    <col min="2051" max="2053" width="14.81640625" style="176" customWidth="1"/>
    <col min="2054" max="2054" width="16.54296875" style="176" customWidth="1"/>
    <col min="2055" max="2303" width="8.81640625" style="176"/>
    <col min="2304" max="2304" width="18.54296875" style="176" bestFit="1" customWidth="1"/>
    <col min="2305" max="2305" width="5.54296875" style="176" bestFit="1" customWidth="1"/>
    <col min="2306" max="2306" width="4.453125" style="176" bestFit="1" customWidth="1"/>
    <col min="2307" max="2309" width="14.81640625" style="176" customWidth="1"/>
    <col min="2310" max="2310" width="16.54296875" style="176" customWidth="1"/>
    <col min="2311" max="2559" width="8.81640625" style="176"/>
    <col min="2560" max="2560" width="18.54296875" style="176" bestFit="1" customWidth="1"/>
    <col min="2561" max="2561" width="5.54296875" style="176" bestFit="1" customWidth="1"/>
    <col min="2562" max="2562" width="4.453125" style="176" bestFit="1" customWidth="1"/>
    <col min="2563" max="2565" width="14.81640625" style="176" customWidth="1"/>
    <col min="2566" max="2566" width="16.54296875" style="176" customWidth="1"/>
    <col min="2567" max="2815" width="8.81640625" style="176"/>
    <col min="2816" max="2816" width="18.54296875" style="176" bestFit="1" customWidth="1"/>
    <col min="2817" max="2817" width="5.54296875" style="176" bestFit="1" customWidth="1"/>
    <col min="2818" max="2818" width="4.453125" style="176" bestFit="1" customWidth="1"/>
    <col min="2819" max="2821" width="14.81640625" style="176" customWidth="1"/>
    <col min="2822" max="2822" width="16.54296875" style="176" customWidth="1"/>
    <col min="2823" max="3071" width="8.81640625" style="176"/>
    <col min="3072" max="3072" width="18.54296875" style="176" bestFit="1" customWidth="1"/>
    <col min="3073" max="3073" width="5.54296875" style="176" bestFit="1" customWidth="1"/>
    <col min="3074" max="3074" width="4.453125" style="176" bestFit="1" customWidth="1"/>
    <col min="3075" max="3077" width="14.81640625" style="176" customWidth="1"/>
    <col min="3078" max="3078" width="16.54296875" style="176" customWidth="1"/>
    <col min="3079" max="3327" width="8.81640625" style="176"/>
    <col min="3328" max="3328" width="18.54296875" style="176" bestFit="1" customWidth="1"/>
    <col min="3329" max="3329" width="5.54296875" style="176" bestFit="1" customWidth="1"/>
    <col min="3330" max="3330" width="4.453125" style="176" bestFit="1" customWidth="1"/>
    <col min="3331" max="3333" width="14.81640625" style="176" customWidth="1"/>
    <col min="3334" max="3334" width="16.54296875" style="176" customWidth="1"/>
    <col min="3335" max="3583" width="8.81640625" style="176"/>
    <col min="3584" max="3584" width="18.54296875" style="176" bestFit="1" customWidth="1"/>
    <col min="3585" max="3585" width="5.54296875" style="176" bestFit="1" customWidth="1"/>
    <col min="3586" max="3586" width="4.453125" style="176" bestFit="1" customWidth="1"/>
    <col min="3587" max="3589" width="14.81640625" style="176" customWidth="1"/>
    <col min="3590" max="3590" width="16.54296875" style="176" customWidth="1"/>
    <col min="3591" max="3839" width="8.81640625" style="176"/>
    <col min="3840" max="3840" width="18.54296875" style="176" bestFit="1" customWidth="1"/>
    <col min="3841" max="3841" width="5.54296875" style="176" bestFit="1" customWidth="1"/>
    <col min="3842" max="3842" width="4.453125" style="176" bestFit="1" customWidth="1"/>
    <col min="3843" max="3845" width="14.81640625" style="176" customWidth="1"/>
    <col min="3846" max="3846" width="16.54296875" style="176" customWidth="1"/>
    <col min="3847" max="4095" width="8.81640625" style="176"/>
    <col min="4096" max="4096" width="18.54296875" style="176" bestFit="1" customWidth="1"/>
    <col min="4097" max="4097" width="5.54296875" style="176" bestFit="1" customWidth="1"/>
    <col min="4098" max="4098" width="4.453125" style="176" bestFit="1" customWidth="1"/>
    <col min="4099" max="4101" width="14.81640625" style="176" customWidth="1"/>
    <col min="4102" max="4102" width="16.54296875" style="176" customWidth="1"/>
    <col min="4103" max="4351" width="8.81640625" style="176"/>
    <col min="4352" max="4352" width="18.54296875" style="176" bestFit="1" customWidth="1"/>
    <col min="4353" max="4353" width="5.54296875" style="176" bestFit="1" customWidth="1"/>
    <col min="4354" max="4354" width="4.453125" style="176" bestFit="1" customWidth="1"/>
    <col min="4355" max="4357" width="14.81640625" style="176" customWidth="1"/>
    <col min="4358" max="4358" width="16.54296875" style="176" customWidth="1"/>
    <col min="4359" max="4607" width="8.81640625" style="176"/>
    <col min="4608" max="4608" width="18.54296875" style="176" bestFit="1" customWidth="1"/>
    <col min="4609" max="4609" width="5.54296875" style="176" bestFit="1" customWidth="1"/>
    <col min="4610" max="4610" width="4.453125" style="176" bestFit="1" customWidth="1"/>
    <col min="4611" max="4613" width="14.81640625" style="176" customWidth="1"/>
    <col min="4614" max="4614" width="16.54296875" style="176" customWidth="1"/>
    <col min="4615" max="4863" width="8.81640625" style="176"/>
    <col min="4864" max="4864" width="18.54296875" style="176" bestFit="1" customWidth="1"/>
    <col min="4865" max="4865" width="5.54296875" style="176" bestFit="1" customWidth="1"/>
    <col min="4866" max="4866" width="4.453125" style="176" bestFit="1" customWidth="1"/>
    <col min="4867" max="4869" width="14.81640625" style="176" customWidth="1"/>
    <col min="4870" max="4870" width="16.54296875" style="176" customWidth="1"/>
    <col min="4871" max="5119" width="8.81640625" style="176"/>
    <col min="5120" max="5120" width="18.54296875" style="176" bestFit="1" customWidth="1"/>
    <col min="5121" max="5121" width="5.54296875" style="176" bestFit="1" customWidth="1"/>
    <col min="5122" max="5122" width="4.453125" style="176" bestFit="1" customWidth="1"/>
    <col min="5123" max="5125" width="14.81640625" style="176" customWidth="1"/>
    <col min="5126" max="5126" width="16.54296875" style="176" customWidth="1"/>
    <col min="5127" max="5375" width="8.81640625" style="176"/>
    <col min="5376" max="5376" width="18.54296875" style="176" bestFit="1" customWidth="1"/>
    <col min="5377" max="5377" width="5.54296875" style="176" bestFit="1" customWidth="1"/>
    <col min="5378" max="5378" width="4.453125" style="176" bestFit="1" customWidth="1"/>
    <col min="5379" max="5381" width="14.81640625" style="176" customWidth="1"/>
    <col min="5382" max="5382" width="16.54296875" style="176" customWidth="1"/>
    <col min="5383" max="5631" width="8.81640625" style="176"/>
    <col min="5632" max="5632" width="18.54296875" style="176" bestFit="1" customWidth="1"/>
    <col min="5633" max="5633" width="5.54296875" style="176" bestFit="1" customWidth="1"/>
    <col min="5634" max="5634" width="4.453125" style="176" bestFit="1" customWidth="1"/>
    <col min="5635" max="5637" width="14.81640625" style="176" customWidth="1"/>
    <col min="5638" max="5638" width="16.54296875" style="176" customWidth="1"/>
    <col min="5639" max="5887" width="8.81640625" style="176"/>
    <col min="5888" max="5888" width="18.54296875" style="176" bestFit="1" customWidth="1"/>
    <col min="5889" max="5889" width="5.54296875" style="176" bestFit="1" customWidth="1"/>
    <col min="5890" max="5890" width="4.453125" style="176" bestFit="1" customWidth="1"/>
    <col min="5891" max="5893" width="14.81640625" style="176" customWidth="1"/>
    <col min="5894" max="5894" width="16.54296875" style="176" customWidth="1"/>
    <col min="5895" max="6143" width="8.81640625" style="176"/>
    <col min="6144" max="6144" width="18.54296875" style="176" bestFit="1" customWidth="1"/>
    <col min="6145" max="6145" width="5.54296875" style="176" bestFit="1" customWidth="1"/>
    <col min="6146" max="6146" width="4.453125" style="176" bestFit="1" customWidth="1"/>
    <col min="6147" max="6149" width="14.81640625" style="176" customWidth="1"/>
    <col min="6150" max="6150" width="16.54296875" style="176" customWidth="1"/>
    <col min="6151" max="6399" width="8.81640625" style="176"/>
    <col min="6400" max="6400" width="18.54296875" style="176" bestFit="1" customWidth="1"/>
    <col min="6401" max="6401" width="5.54296875" style="176" bestFit="1" customWidth="1"/>
    <col min="6402" max="6402" width="4.453125" style="176" bestFit="1" customWidth="1"/>
    <col min="6403" max="6405" width="14.81640625" style="176" customWidth="1"/>
    <col min="6406" max="6406" width="16.54296875" style="176" customWidth="1"/>
    <col min="6407" max="6655" width="8.81640625" style="176"/>
    <col min="6656" max="6656" width="18.54296875" style="176" bestFit="1" customWidth="1"/>
    <col min="6657" max="6657" width="5.54296875" style="176" bestFit="1" customWidth="1"/>
    <col min="6658" max="6658" width="4.453125" style="176" bestFit="1" customWidth="1"/>
    <col min="6659" max="6661" width="14.81640625" style="176" customWidth="1"/>
    <col min="6662" max="6662" width="16.54296875" style="176" customWidth="1"/>
    <col min="6663" max="6911" width="8.81640625" style="176"/>
    <col min="6912" max="6912" width="18.54296875" style="176" bestFit="1" customWidth="1"/>
    <col min="6913" max="6913" width="5.54296875" style="176" bestFit="1" customWidth="1"/>
    <col min="6914" max="6914" width="4.453125" style="176" bestFit="1" customWidth="1"/>
    <col min="6915" max="6917" width="14.81640625" style="176" customWidth="1"/>
    <col min="6918" max="6918" width="16.54296875" style="176" customWidth="1"/>
    <col min="6919" max="7167" width="8.81640625" style="176"/>
    <col min="7168" max="7168" width="18.54296875" style="176" bestFit="1" customWidth="1"/>
    <col min="7169" max="7169" width="5.54296875" style="176" bestFit="1" customWidth="1"/>
    <col min="7170" max="7170" width="4.453125" style="176" bestFit="1" customWidth="1"/>
    <col min="7171" max="7173" width="14.81640625" style="176" customWidth="1"/>
    <col min="7174" max="7174" width="16.54296875" style="176" customWidth="1"/>
    <col min="7175" max="7423" width="8.81640625" style="176"/>
    <col min="7424" max="7424" width="18.54296875" style="176" bestFit="1" customWidth="1"/>
    <col min="7425" max="7425" width="5.54296875" style="176" bestFit="1" customWidth="1"/>
    <col min="7426" max="7426" width="4.453125" style="176" bestFit="1" customWidth="1"/>
    <col min="7427" max="7429" width="14.81640625" style="176" customWidth="1"/>
    <col min="7430" max="7430" width="16.54296875" style="176" customWidth="1"/>
    <col min="7431" max="7679" width="8.81640625" style="176"/>
    <col min="7680" max="7680" width="18.54296875" style="176" bestFit="1" customWidth="1"/>
    <col min="7681" max="7681" width="5.54296875" style="176" bestFit="1" customWidth="1"/>
    <col min="7682" max="7682" width="4.453125" style="176" bestFit="1" customWidth="1"/>
    <col min="7683" max="7685" width="14.81640625" style="176" customWidth="1"/>
    <col min="7686" max="7686" width="16.54296875" style="176" customWidth="1"/>
    <col min="7687" max="7935" width="8.81640625" style="176"/>
    <col min="7936" max="7936" width="18.54296875" style="176" bestFit="1" customWidth="1"/>
    <col min="7937" max="7937" width="5.54296875" style="176" bestFit="1" customWidth="1"/>
    <col min="7938" max="7938" width="4.453125" style="176" bestFit="1" customWidth="1"/>
    <col min="7939" max="7941" width="14.81640625" style="176" customWidth="1"/>
    <col min="7942" max="7942" width="16.54296875" style="176" customWidth="1"/>
    <col min="7943" max="8191" width="8.81640625" style="176"/>
    <col min="8192" max="8192" width="18.54296875" style="176" bestFit="1" customWidth="1"/>
    <col min="8193" max="8193" width="5.54296875" style="176" bestFit="1" customWidth="1"/>
    <col min="8194" max="8194" width="4.453125" style="176" bestFit="1" customWidth="1"/>
    <col min="8195" max="8197" width="14.81640625" style="176" customWidth="1"/>
    <col min="8198" max="8198" width="16.54296875" style="176" customWidth="1"/>
    <col min="8199" max="8447" width="8.81640625" style="176"/>
    <col min="8448" max="8448" width="18.54296875" style="176" bestFit="1" customWidth="1"/>
    <col min="8449" max="8449" width="5.54296875" style="176" bestFit="1" customWidth="1"/>
    <col min="8450" max="8450" width="4.453125" style="176" bestFit="1" customWidth="1"/>
    <col min="8451" max="8453" width="14.81640625" style="176" customWidth="1"/>
    <col min="8454" max="8454" width="16.54296875" style="176" customWidth="1"/>
    <col min="8455" max="8703" width="8.81640625" style="176"/>
    <col min="8704" max="8704" width="18.54296875" style="176" bestFit="1" customWidth="1"/>
    <col min="8705" max="8705" width="5.54296875" style="176" bestFit="1" customWidth="1"/>
    <col min="8706" max="8706" width="4.453125" style="176" bestFit="1" customWidth="1"/>
    <col min="8707" max="8709" width="14.81640625" style="176" customWidth="1"/>
    <col min="8710" max="8710" width="16.54296875" style="176" customWidth="1"/>
    <col min="8711" max="8959" width="8.81640625" style="176"/>
    <col min="8960" max="8960" width="18.54296875" style="176" bestFit="1" customWidth="1"/>
    <col min="8961" max="8961" width="5.54296875" style="176" bestFit="1" customWidth="1"/>
    <col min="8962" max="8962" width="4.453125" style="176" bestFit="1" customWidth="1"/>
    <col min="8963" max="8965" width="14.81640625" style="176" customWidth="1"/>
    <col min="8966" max="8966" width="16.54296875" style="176" customWidth="1"/>
    <col min="8967" max="9215" width="8.81640625" style="176"/>
    <col min="9216" max="9216" width="18.54296875" style="176" bestFit="1" customWidth="1"/>
    <col min="9217" max="9217" width="5.54296875" style="176" bestFit="1" customWidth="1"/>
    <col min="9218" max="9218" width="4.453125" style="176" bestFit="1" customWidth="1"/>
    <col min="9219" max="9221" width="14.81640625" style="176" customWidth="1"/>
    <col min="9222" max="9222" width="16.54296875" style="176" customWidth="1"/>
    <col min="9223" max="9471" width="8.81640625" style="176"/>
    <col min="9472" max="9472" width="18.54296875" style="176" bestFit="1" customWidth="1"/>
    <col min="9473" max="9473" width="5.54296875" style="176" bestFit="1" customWidth="1"/>
    <col min="9474" max="9474" width="4.453125" style="176" bestFit="1" customWidth="1"/>
    <col min="9475" max="9477" width="14.81640625" style="176" customWidth="1"/>
    <col min="9478" max="9478" width="16.54296875" style="176" customWidth="1"/>
    <col min="9479" max="9727" width="8.81640625" style="176"/>
    <col min="9728" max="9728" width="18.54296875" style="176" bestFit="1" customWidth="1"/>
    <col min="9729" max="9729" width="5.54296875" style="176" bestFit="1" customWidth="1"/>
    <col min="9730" max="9730" width="4.453125" style="176" bestFit="1" customWidth="1"/>
    <col min="9731" max="9733" width="14.81640625" style="176" customWidth="1"/>
    <col min="9734" max="9734" width="16.54296875" style="176" customWidth="1"/>
    <col min="9735" max="9983" width="8.81640625" style="176"/>
    <col min="9984" max="9984" width="18.54296875" style="176" bestFit="1" customWidth="1"/>
    <col min="9985" max="9985" width="5.54296875" style="176" bestFit="1" customWidth="1"/>
    <col min="9986" max="9986" width="4.453125" style="176" bestFit="1" customWidth="1"/>
    <col min="9987" max="9989" width="14.81640625" style="176" customWidth="1"/>
    <col min="9990" max="9990" width="16.54296875" style="176" customWidth="1"/>
    <col min="9991" max="10239" width="8.81640625" style="176"/>
    <col min="10240" max="10240" width="18.54296875" style="176" bestFit="1" customWidth="1"/>
    <col min="10241" max="10241" width="5.54296875" style="176" bestFit="1" customWidth="1"/>
    <col min="10242" max="10242" width="4.453125" style="176" bestFit="1" customWidth="1"/>
    <col min="10243" max="10245" width="14.81640625" style="176" customWidth="1"/>
    <col min="10246" max="10246" width="16.54296875" style="176" customWidth="1"/>
    <col min="10247" max="10495" width="8.81640625" style="176"/>
    <col min="10496" max="10496" width="18.54296875" style="176" bestFit="1" customWidth="1"/>
    <col min="10497" max="10497" width="5.54296875" style="176" bestFit="1" customWidth="1"/>
    <col min="10498" max="10498" width="4.453125" style="176" bestFit="1" customWidth="1"/>
    <col min="10499" max="10501" width="14.81640625" style="176" customWidth="1"/>
    <col min="10502" max="10502" width="16.54296875" style="176" customWidth="1"/>
    <col min="10503" max="10751" width="8.81640625" style="176"/>
    <col min="10752" max="10752" width="18.54296875" style="176" bestFit="1" customWidth="1"/>
    <col min="10753" max="10753" width="5.54296875" style="176" bestFit="1" customWidth="1"/>
    <col min="10754" max="10754" width="4.453125" style="176" bestFit="1" customWidth="1"/>
    <col min="10755" max="10757" width="14.81640625" style="176" customWidth="1"/>
    <col min="10758" max="10758" width="16.54296875" style="176" customWidth="1"/>
    <col min="10759" max="11007" width="8.81640625" style="176"/>
    <col min="11008" max="11008" width="18.54296875" style="176" bestFit="1" customWidth="1"/>
    <col min="11009" max="11009" width="5.54296875" style="176" bestFit="1" customWidth="1"/>
    <col min="11010" max="11010" width="4.453125" style="176" bestFit="1" customWidth="1"/>
    <col min="11011" max="11013" width="14.81640625" style="176" customWidth="1"/>
    <col min="11014" max="11014" width="16.54296875" style="176" customWidth="1"/>
    <col min="11015" max="11263" width="8.81640625" style="176"/>
    <col min="11264" max="11264" width="18.54296875" style="176" bestFit="1" customWidth="1"/>
    <col min="11265" max="11265" width="5.54296875" style="176" bestFit="1" customWidth="1"/>
    <col min="11266" max="11266" width="4.453125" style="176" bestFit="1" customWidth="1"/>
    <col min="11267" max="11269" width="14.81640625" style="176" customWidth="1"/>
    <col min="11270" max="11270" width="16.54296875" style="176" customWidth="1"/>
    <col min="11271" max="11519" width="8.81640625" style="176"/>
    <col min="11520" max="11520" width="18.54296875" style="176" bestFit="1" customWidth="1"/>
    <col min="11521" max="11521" width="5.54296875" style="176" bestFit="1" customWidth="1"/>
    <col min="11522" max="11522" width="4.453125" style="176" bestFit="1" customWidth="1"/>
    <col min="11523" max="11525" width="14.81640625" style="176" customWidth="1"/>
    <col min="11526" max="11526" width="16.54296875" style="176" customWidth="1"/>
    <col min="11527" max="11775" width="8.81640625" style="176"/>
    <col min="11776" max="11776" width="18.54296875" style="176" bestFit="1" customWidth="1"/>
    <col min="11777" max="11777" width="5.54296875" style="176" bestFit="1" customWidth="1"/>
    <col min="11778" max="11778" width="4.453125" style="176" bestFit="1" customWidth="1"/>
    <col min="11779" max="11781" width="14.81640625" style="176" customWidth="1"/>
    <col min="11782" max="11782" width="16.54296875" style="176" customWidth="1"/>
    <col min="11783" max="12031" width="8.81640625" style="176"/>
    <col min="12032" max="12032" width="18.54296875" style="176" bestFit="1" customWidth="1"/>
    <col min="12033" max="12033" width="5.54296875" style="176" bestFit="1" customWidth="1"/>
    <col min="12034" max="12034" width="4.453125" style="176" bestFit="1" customWidth="1"/>
    <col min="12035" max="12037" width="14.81640625" style="176" customWidth="1"/>
    <col min="12038" max="12038" width="16.54296875" style="176" customWidth="1"/>
    <col min="12039" max="12287" width="8.81640625" style="176"/>
    <col min="12288" max="12288" width="18.54296875" style="176" bestFit="1" customWidth="1"/>
    <col min="12289" max="12289" width="5.54296875" style="176" bestFit="1" customWidth="1"/>
    <col min="12290" max="12290" width="4.453125" style="176" bestFit="1" customWidth="1"/>
    <col min="12291" max="12293" width="14.81640625" style="176" customWidth="1"/>
    <col min="12294" max="12294" width="16.54296875" style="176" customWidth="1"/>
    <col min="12295" max="12543" width="8.81640625" style="176"/>
    <col min="12544" max="12544" width="18.54296875" style="176" bestFit="1" customWidth="1"/>
    <col min="12545" max="12545" width="5.54296875" style="176" bestFit="1" customWidth="1"/>
    <col min="12546" max="12546" width="4.453125" style="176" bestFit="1" customWidth="1"/>
    <col min="12547" max="12549" width="14.81640625" style="176" customWidth="1"/>
    <col min="12550" max="12550" width="16.54296875" style="176" customWidth="1"/>
    <col min="12551" max="12799" width="8.81640625" style="176"/>
    <col min="12800" max="12800" width="18.54296875" style="176" bestFit="1" customWidth="1"/>
    <col min="12801" max="12801" width="5.54296875" style="176" bestFit="1" customWidth="1"/>
    <col min="12802" max="12802" width="4.453125" style="176" bestFit="1" customWidth="1"/>
    <col min="12803" max="12805" width="14.81640625" style="176" customWidth="1"/>
    <col min="12806" max="12806" width="16.54296875" style="176" customWidth="1"/>
    <col min="12807" max="13055" width="8.81640625" style="176"/>
    <col min="13056" max="13056" width="18.54296875" style="176" bestFit="1" customWidth="1"/>
    <col min="13057" max="13057" width="5.54296875" style="176" bestFit="1" customWidth="1"/>
    <col min="13058" max="13058" width="4.453125" style="176" bestFit="1" customWidth="1"/>
    <col min="13059" max="13061" width="14.81640625" style="176" customWidth="1"/>
    <col min="13062" max="13062" width="16.54296875" style="176" customWidth="1"/>
    <col min="13063" max="13311" width="8.81640625" style="176"/>
    <col min="13312" max="13312" width="18.54296875" style="176" bestFit="1" customWidth="1"/>
    <col min="13313" max="13313" width="5.54296875" style="176" bestFit="1" customWidth="1"/>
    <col min="13314" max="13314" width="4.453125" style="176" bestFit="1" customWidth="1"/>
    <col min="13315" max="13317" width="14.81640625" style="176" customWidth="1"/>
    <col min="13318" max="13318" width="16.54296875" style="176" customWidth="1"/>
    <col min="13319" max="13567" width="8.81640625" style="176"/>
    <col min="13568" max="13568" width="18.54296875" style="176" bestFit="1" customWidth="1"/>
    <col min="13569" max="13569" width="5.54296875" style="176" bestFit="1" customWidth="1"/>
    <col min="13570" max="13570" width="4.453125" style="176" bestFit="1" customWidth="1"/>
    <col min="13571" max="13573" width="14.81640625" style="176" customWidth="1"/>
    <col min="13574" max="13574" width="16.54296875" style="176" customWidth="1"/>
    <col min="13575" max="13823" width="8.81640625" style="176"/>
    <col min="13824" max="13824" width="18.54296875" style="176" bestFit="1" customWidth="1"/>
    <col min="13825" max="13825" width="5.54296875" style="176" bestFit="1" customWidth="1"/>
    <col min="13826" max="13826" width="4.453125" style="176" bestFit="1" customWidth="1"/>
    <col min="13827" max="13829" width="14.81640625" style="176" customWidth="1"/>
    <col min="13830" max="13830" width="16.54296875" style="176" customWidth="1"/>
    <col min="13831" max="14079" width="8.81640625" style="176"/>
    <col min="14080" max="14080" width="18.54296875" style="176" bestFit="1" customWidth="1"/>
    <col min="14081" max="14081" width="5.54296875" style="176" bestFit="1" customWidth="1"/>
    <col min="14082" max="14082" width="4.453125" style="176" bestFit="1" customWidth="1"/>
    <col min="14083" max="14085" width="14.81640625" style="176" customWidth="1"/>
    <col min="14086" max="14086" width="16.54296875" style="176" customWidth="1"/>
    <col min="14087" max="14335" width="8.81640625" style="176"/>
    <col min="14336" max="14336" width="18.54296875" style="176" bestFit="1" customWidth="1"/>
    <col min="14337" max="14337" width="5.54296875" style="176" bestFit="1" customWidth="1"/>
    <col min="14338" max="14338" width="4.453125" style="176" bestFit="1" customWidth="1"/>
    <col min="14339" max="14341" width="14.81640625" style="176" customWidth="1"/>
    <col min="14342" max="14342" width="16.54296875" style="176" customWidth="1"/>
    <col min="14343" max="14591" width="8.81640625" style="176"/>
    <col min="14592" max="14592" width="18.54296875" style="176" bestFit="1" customWidth="1"/>
    <col min="14593" max="14593" width="5.54296875" style="176" bestFit="1" customWidth="1"/>
    <col min="14594" max="14594" width="4.453125" style="176" bestFit="1" customWidth="1"/>
    <col min="14595" max="14597" width="14.81640625" style="176" customWidth="1"/>
    <col min="14598" max="14598" width="16.54296875" style="176" customWidth="1"/>
    <col min="14599" max="14847" width="8.81640625" style="176"/>
    <col min="14848" max="14848" width="18.54296875" style="176" bestFit="1" customWidth="1"/>
    <col min="14849" max="14849" width="5.54296875" style="176" bestFit="1" customWidth="1"/>
    <col min="14850" max="14850" width="4.453125" style="176" bestFit="1" customWidth="1"/>
    <col min="14851" max="14853" width="14.81640625" style="176" customWidth="1"/>
    <col min="14854" max="14854" width="16.54296875" style="176" customWidth="1"/>
    <col min="14855" max="15103" width="8.81640625" style="176"/>
    <col min="15104" max="15104" width="18.54296875" style="176" bestFit="1" customWidth="1"/>
    <col min="15105" max="15105" width="5.54296875" style="176" bestFit="1" customWidth="1"/>
    <col min="15106" max="15106" width="4.453125" style="176" bestFit="1" customWidth="1"/>
    <col min="15107" max="15109" width="14.81640625" style="176" customWidth="1"/>
    <col min="15110" max="15110" width="16.54296875" style="176" customWidth="1"/>
    <col min="15111" max="15359" width="8.81640625" style="176"/>
    <col min="15360" max="15360" width="18.54296875" style="176" bestFit="1" customWidth="1"/>
    <col min="15361" max="15361" width="5.54296875" style="176" bestFit="1" customWidth="1"/>
    <col min="15362" max="15362" width="4.453125" style="176" bestFit="1" customWidth="1"/>
    <col min="15363" max="15365" width="14.81640625" style="176" customWidth="1"/>
    <col min="15366" max="15366" width="16.54296875" style="176" customWidth="1"/>
    <col min="15367" max="15615" width="8.81640625" style="176"/>
    <col min="15616" max="15616" width="18.54296875" style="176" bestFit="1" customWidth="1"/>
    <col min="15617" max="15617" width="5.54296875" style="176" bestFit="1" customWidth="1"/>
    <col min="15618" max="15618" width="4.453125" style="176" bestFit="1" customWidth="1"/>
    <col min="15619" max="15621" width="14.81640625" style="176" customWidth="1"/>
    <col min="15622" max="15622" width="16.54296875" style="176" customWidth="1"/>
    <col min="15623" max="15871" width="8.81640625" style="176"/>
    <col min="15872" max="15872" width="18.54296875" style="176" bestFit="1" customWidth="1"/>
    <col min="15873" max="15873" width="5.54296875" style="176" bestFit="1" customWidth="1"/>
    <col min="15874" max="15874" width="4.453125" style="176" bestFit="1" customWidth="1"/>
    <col min="15875" max="15877" width="14.81640625" style="176" customWidth="1"/>
    <col min="15878" max="15878" width="16.54296875" style="176" customWidth="1"/>
    <col min="15879" max="16127" width="8.81640625" style="176"/>
    <col min="16128" max="16128" width="18.54296875" style="176" bestFit="1" customWidth="1"/>
    <col min="16129" max="16129" width="5.54296875" style="176" bestFit="1" customWidth="1"/>
    <col min="16130" max="16130" width="4.453125" style="176" bestFit="1" customWidth="1"/>
    <col min="16131" max="16133" width="14.81640625" style="176" customWidth="1"/>
    <col min="16134" max="16134" width="16.54296875" style="176" customWidth="1"/>
    <col min="16135" max="16384" width="8.81640625" style="176"/>
  </cols>
  <sheetData>
    <row r="1" spans="1:22" ht="10" customHeight="1">
      <c r="A1" s="175"/>
      <c r="B1" s="175"/>
      <c r="C1" s="175"/>
      <c r="D1" s="175"/>
      <c r="E1" s="175"/>
      <c r="F1" s="175"/>
      <c r="G1" s="175"/>
      <c r="H1" s="175"/>
      <c r="I1" s="175"/>
      <c r="J1" s="175"/>
      <c r="K1" s="175"/>
      <c r="L1" s="175"/>
      <c r="M1" s="175"/>
      <c r="N1" s="175"/>
      <c r="O1" s="175"/>
      <c r="P1" s="175"/>
      <c r="Q1" s="175"/>
    </row>
    <row r="2" spans="1:22" ht="54" customHeight="1" thickBot="1">
      <c r="A2" s="427" t="s">
        <v>180</v>
      </c>
      <c r="B2" s="427"/>
      <c r="C2" s="427"/>
      <c r="D2" s="427"/>
      <c r="E2" s="427"/>
      <c r="F2" s="427"/>
      <c r="G2" s="428" t="s">
        <v>236</v>
      </c>
      <c r="H2" s="428"/>
      <c r="I2" s="428"/>
      <c r="J2" s="428"/>
      <c r="K2" s="428"/>
      <c r="L2" s="428"/>
      <c r="M2" s="428"/>
      <c r="N2" s="428"/>
      <c r="O2" s="428"/>
      <c r="P2" s="428"/>
      <c r="Q2" s="428"/>
    </row>
    <row r="3" spans="1:22" ht="18" customHeight="1">
      <c r="A3" s="425" t="s">
        <v>82</v>
      </c>
      <c r="B3" s="426"/>
      <c r="C3" s="426"/>
      <c r="D3" s="426"/>
      <c r="E3" s="426"/>
      <c r="F3" s="426"/>
      <c r="G3" s="429">
        <f>'Enterprise Budget'!E3</f>
        <v>0</v>
      </c>
      <c r="H3" s="430"/>
      <c r="I3" s="431"/>
      <c r="J3" s="429">
        <f>'Enterprise Budget'!F3</f>
        <v>0</v>
      </c>
      <c r="K3" s="430"/>
      <c r="L3" s="431"/>
      <c r="M3" s="429">
        <f>'Enterprise Budget'!G3</f>
        <v>0</v>
      </c>
      <c r="N3" s="430"/>
      <c r="O3" s="432"/>
      <c r="P3" s="423" t="s">
        <v>179</v>
      </c>
      <c r="Q3" s="424"/>
      <c r="R3" s="174"/>
      <c r="S3" s="174"/>
    </row>
    <row r="4" spans="1:22" ht="73.5" customHeight="1">
      <c r="A4" s="2" t="s">
        <v>30</v>
      </c>
      <c r="B4" s="2" t="s">
        <v>31</v>
      </c>
      <c r="C4" s="170" t="s">
        <v>237</v>
      </c>
      <c r="D4" s="170" t="s">
        <v>84</v>
      </c>
      <c r="E4" s="4" t="s">
        <v>241</v>
      </c>
      <c r="F4" s="171" t="s">
        <v>238</v>
      </c>
      <c r="G4" s="157" t="s">
        <v>239</v>
      </c>
      <c r="H4" s="158" t="s">
        <v>235</v>
      </c>
      <c r="I4" s="11" t="s">
        <v>177</v>
      </c>
      <c r="J4" s="157" t="s">
        <v>239</v>
      </c>
      <c r="K4" s="158" t="s">
        <v>235</v>
      </c>
      <c r="L4" s="11" t="s">
        <v>177</v>
      </c>
      <c r="M4" s="157" t="s">
        <v>239</v>
      </c>
      <c r="N4" s="158" t="s">
        <v>235</v>
      </c>
      <c r="O4" s="12" t="s">
        <v>177</v>
      </c>
      <c r="P4" s="159" t="s">
        <v>240</v>
      </c>
      <c r="Q4" s="160" t="s">
        <v>178</v>
      </c>
      <c r="R4" s="174"/>
      <c r="S4" s="174"/>
    </row>
    <row r="5" spans="1:22">
      <c r="A5" s="177" t="s">
        <v>79</v>
      </c>
      <c r="B5" s="172">
        <v>0.9</v>
      </c>
      <c r="C5" s="178" t="s">
        <v>81</v>
      </c>
      <c r="D5" s="3">
        <f>IF(C5="lb",1,IF(C5="cwt",100,IF(C5="ton",2000,IF(C5="bu",56,0))))</f>
        <v>1</v>
      </c>
      <c r="E5" s="172"/>
      <c r="F5" s="179">
        <v>0.6</v>
      </c>
      <c r="G5" s="180"/>
      <c r="H5" s="161">
        <f>IF($B5&gt;0,(((((G5/$B5)*365)/$D5)*0.85)/(1-$E5))+($Q5),0)</f>
        <v>0</v>
      </c>
      <c r="I5" s="162">
        <f>IF(H5&gt;0,$F5*H5,0)</f>
        <v>0</v>
      </c>
      <c r="J5" s="180"/>
      <c r="K5" s="161">
        <f>IF($B5&gt;0,(((((J5/$B5)*365)/$D5)*0.85)/(1-$E5))+($Q5),0)</f>
        <v>0</v>
      </c>
      <c r="L5" s="162">
        <f>IF(K5&gt;0,$F5*K5,0)</f>
        <v>0</v>
      </c>
      <c r="M5" s="180"/>
      <c r="N5" s="161">
        <f>IF($B5&gt;0,(((((M5/$B5)*365)/$D5)*0.85)/(1-$E5))+($Q5),0)</f>
        <v>0</v>
      </c>
      <c r="O5" s="167">
        <f>IF(N5&gt;0,$F5*N5,0)</f>
        <v>0</v>
      </c>
      <c r="P5" s="181"/>
      <c r="Q5" s="162">
        <f>((((P5/$B5)*365)/$D5)*0.15)/(1-E5)</f>
        <v>0</v>
      </c>
      <c r="R5" s="174"/>
      <c r="S5" s="174"/>
      <c r="T5" s="176">
        <v>0</v>
      </c>
      <c r="U5" s="176">
        <v>0.46899999999999997</v>
      </c>
      <c r="V5" s="176">
        <v>0.47699999999999998</v>
      </c>
    </row>
    <row r="6" spans="1:22">
      <c r="A6" s="177" t="s">
        <v>80</v>
      </c>
      <c r="B6" s="172">
        <v>1</v>
      </c>
      <c r="C6" s="178" t="s">
        <v>81</v>
      </c>
      <c r="D6" s="3">
        <f t="shared" ref="D6:D54" si="0">IF(C6="lb",1,IF(C6="cwt",100,IF(C6="ton",2000,IF(C6="bu",56,0))))</f>
        <v>1</v>
      </c>
      <c r="E6" s="172"/>
      <c r="F6" s="179">
        <v>0.2</v>
      </c>
      <c r="G6" s="180"/>
      <c r="H6" s="161">
        <f t="shared" ref="H6:H54" si="1">IF($B6&gt;0,(((((G6/$B6)*365)/$D6)*0.85)/(1-$E6))+($Q6),0)</f>
        <v>0</v>
      </c>
      <c r="I6" s="162">
        <f t="shared" ref="I6:I54" si="2">IF(H6&gt;0,$F6*H6,0)</f>
        <v>0</v>
      </c>
      <c r="J6" s="180"/>
      <c r="K6" s="161">
        <f t="shared" ref="K6:K54" si="3">IF($B6&gt;0,(((((J6/$B6)*365)/$D6)*0.85)/(1-$E6))+($Q6),0)</f>
        <v>0</v>
      </c>
      <c r="L6" s="162">
        <f t="shared" ref="L6:L54" si="4">IF(K6&gt;0,$F6*K6,0)</f>
        <v>0</v>
      </c>
      <c r="M6" s="180"/>
      <c r="N6" s="161">
        <f t="shared" ref="N6:N54" si="5">IF($B6&gt;0,(((((M6/$B6)*365)/$D6)*0.85)/(1-$E6))+($Q6),0)</f>
        <v>0</v>
      </c>
      <c r="O6" s="167">
        <f t="shared" ref="O6:O54" si="6">IF(N6&gt;0,$F6*N6,0)</f>
        <v>0</v>
      </c>
      <c r="P6" s="173"/>
      <c r="Q6" s="162">
        <f>((((P6/$B6)*365)/$D6)*0.15)/(1-E6)</f>
        <v>0</v>
      </c>
      <c r="R6" s="174"/>
      <c r="S6" s="174"/>
      <c r="T6" s="176">
        <v>1.4450000000000001</v>
      </c>
      <c r="U6" s="176">
        <v>1.5289999999999999</v>
      </c>
      <c r="V6" s="176">
        <v>1.609</v>
      </c>
    </row>
    <row r="7" spans="1:22">
      <c r="A7" s="182" t="s">
        <v>53</v>
      </c>
      <c r="B7" s="183">
        <v>0.89</v>
      </c>
      <c r="C7" s="184" t="s">
        <v>54</v>
      </c>
      <c r="D7" s="3">
        <f t="shared" si="0"/>
        <v>100</v>
      </c>
      <c r="E7" s="172"/>
      <c r="F7" s="185">
        <v>10.5</v>
      </c>
      <c r="G7" s="186"/>
      <c r="H7" s="161">
        <f t="shared" si="1"/>
        <v>0</v>
      </c>
      <c r="I7" s="162">
        <f t="shared" si="2"/>
        <v>0</v>
      </c>
      <c r="J7" s="187"/>
      <c r="K7" s="161">
        <f t="shared" si="3"/>
        <v>0</v>
      </c>
      <c r="L7" s="162">
        <f t="shared" si="4"/>
        <v>0</v>
      </c>
      <c r="M7" s="187"/>
      <c r="N7" s="161">
        <f t="shared" si="5"/>
        <v>0</v>
      </c>
      <c r="O7" s="167">
        <f t="shared" si="6"/>
        <v>0</v>
      </c>
      <c r="P7" s="188"/>
      <c r="Q7" s="162">
        <f t="shared" ref="Q7:Q54" si="7">((((P7/$B7)*365)/$D7)*0.15)/(1-E7)</f>
        <v>0</v>
      </c>
      <c r="R7" s="174"/>
      <c r="S7" s="174"/>
    </row>
    <row r="8" spans="1:22">
      <c r="A8" s="182" t="s">
        <v>44</v>
      </c>
      <c r="B8" s="183">
        <v>0.89</v>
      </c>
      <c r="C8" s="184" t="s">
        <v>33</v>
      </c>
      <c r="D8" s="3">
        <f t="shared" si="0"/>
        <v>2000</v>
      </c>
      <c r="E8" s="172"/>
      <c r="F8" s="185">
        <v>160</v>
      </c>
      <c r="G8" s="186"/>
      <c r="H8" s="161">
        <f t="shared" si="1"/>
        <v>0</v>
      </c>
      <c r="I8" s="162">
        <f t="shared" si="2"/>
        <v>0</v>
      </c>
      <c r="J8" s="187"/>
      <c r="K8" s="161">
        <f t="shared" si="3"/>
        <v>0</v>
      </c>
      <c r="L8" s="162">
        <f t="shared" si="4"/>
        <v>0</v>
      </c>
      <c r="M8" s="187"/>
      <c r="N8" s="161">
        <f t="shared" si="5"/>
        <v>0</v>
      </c>
      <c r="O8" s="167">
        <f t="shared" si="6"/>
        <v>0</v>
      </c>
      <c r="P8" s="188"/>
      <c r="Q8" s="162">
        <f t="shared" si="7"/>
        <v>0</v>
      </c>
      <c r="R8" s="174"/>
      <c r="S8" s="174"/>
    </row>
    <row r="9" spans="1:22">
      <c r="A9" s="182" t="s">
        <v>49</v>
      </c>
      <c r="B9" s="183">
        <v>0.94</v>
      </c>
      <c r="C9" s="184" t="s">
        <v>33</v>
      </c>
      <c r="D9" s="3">
        <f t="shared" si="0"/>
        <v>2000</v>
      </c>
      <c r="E9" s="172"/>
      <c r="F9" s="185">
        <v>1100</v>
      </c>
      <c r="G9" s="186"/>
      <c r="H9" s="161">
        <f t="shared" si="1"/>
        <v>0</v>
      </c>
      <c r="I9" s="162">
        <f t="shared" si="2"/>
        <v>0</v>
      </c>
      <c r="J9" s="187"/>
      <c r="K9" s="161">
        <f t="shared" si="3"/>
        <v>0</v>
      </c>
      <c r="L9" s="162">
        <f t="shared" si="4"/>
        <v>0</v>
      </c>
      <c r="M9" s="187"/>
      <c r="N9" s="161">
        <f t="shared" si="5"/>
        <v>0</v>
      </c>
      <c r="O9" s="167">
        <f t="shared" si="6"/>
        <v>0</v>
      </c>
      <c r="P9" s="188"/>
      <c r="Q9" s="162">
        <f t="shared" si="7"/>
        <v>0</v>
      </c>
      <c r="R9" s="174"/>
      <c r="S9" s="174"/>
    </row>
    <row r="10" spans="1:22">
      <c r="A10" s="182" t="s">
        <v>68</v>
      </c>
      <c r="B10" s="183">
        <v>0.89</v>
      </c>
      <c r="C10" s="184" t="s">
        <v>33</v>
      </c>
      <c r="D10" s="3">
        <f t="shared" si="0"/>
        <v>2000</v>
      </c>
      <c r="E10" s="172"/>
      <c r="F10" s="185"/>
      <c r="G10" s="186"/>
      <c r="H10" s="161">
        <f t="shared" si="1"/>
        <v>0</v>
      </c>
      <c r="I10" s="162">
        <f t="shared" si="2"/>
        <v>0</v>
      </c>
      <c r="J10" s="187"/>
      <c r="K10" s="161">
        <f t="shared" si="3"/>
        <v>0</v>
      </c>
      <c r="L10" s="162">
        <f t="shared" si="4"/>
        <v>0</v>
      </c>
      <c r="M10" s="187"/>
      <c r="N10" s="161">
        <f t="shared" si="5"/>
        <v>0</v>
      </c>
      <c r="O10" s="167">
        <f t="shared" si="6"/>
        <v>0</v>
      </c>
      <c r="P10" s="188"/>
      <c r="Q10" s="162">
        <f t="shared" si="7"/>
        <v>0</v>
      </c>
      <c r="R10" s="174"/>
      <c r="S10" s="174"/>
    </row>
    <row r="11" spans="1:22">
      <c r="A11" s="182" t="s">
        <v>65</v>
      </c>
      <c r="B11" s="183">
        <v>0.94</v>
      </c>
      <c r="C11" s="184" t="s">
        <v>33</v>
      </c>
      <c r="D11" s="3">
        <f t="shared" si="0"/>
        <v>2000</v>
      </c>
      <c r="E11" s="172"/>
      <c r="F11" s="185"/>
      <c r="G11" s="186"/>
      <c r="H11" s="161">
        <f t="shared" si="1"/>
        <v>0</v>
      </c>
      <c r="I11" s="162">
        <f t="shared" si="2"/>
        <v>0</v>
      </c>
      <c r="J11" s="187"/>
      <c r="K11" s="161">
        <f t="shared" si="3"/>
        <v>0</v>
      </c>
      <c r="L11" s="162">
        <f t="shared" si="4"/>
        <v>0</v>
      </c>
      <c r="M11" s="187"/>
      <c r="N11" s="161">
        <f t="shared" si="5"/>
        <v>0</v>
      </c>
      <c r="O11" s="167">
        <f t="shared" si="6"/>
        <v>0</v>
      </c>
      <c r="P11" s="188"/>
      <c r="Q11" s="162">
        <f t="shared" si="7"/>
        <v>0</v>
      </c>
      <c r="R11" s="174"/>
      <c r="S11" s="174"/>
    </row>
    <row r="12" spans="1:22">
      <c r="A12" s="182" t="s">
        <v>51</v>
      </c>
      <c r="B12" s="183">
        <v>0.9</v>
      </c>
      <c r="C12" s="184" t="s">
        <v>33</v>
      </c>
      <c r="D12" s="3">
        <f t="shared" si="0"/>
        <v>2000</v>
      </c>
      <c r="E12" s="172"/>
      <c r="F12" s="185">
        <v>350</v>
      </c>
      <c r="G12" s="186"/>
      <c r="H12" s="161">
        <f t="shared" si="1"/>
        <v>0</v>
      </c>
      <c r="I12" s="162">
        <f t="shared" si="2"/>
        <v>0</v>
      </c>
      <c r="J12" s="187"/>
      <c r="K12" s="161">
        <f t="shared" si="3"/>
        <v>0</v>
      </c>
      <c r="L12" s="162">
        <f t="shared" si="4"/>
        <v>0</v>
      </c>
      <c r="M12" s="187"/>
      <c r="N12" s="161">
        <f t="shared" si="5"/>
        <v>0</v>
      </c>
      <c r="O12" s="167">
        <f t="shared" si="6"/>
        <v>0</v>
      </c>
      <c r="P12" s="188"/>
      <c r="Q12" s="162">
        <f t="shared" si="7"/>
        <v>0</v>
      </c>
      <c r="R12" s="174"/>
      <c r="S12" s="174"/>
    </row>
    <row r="13" spans="1:22">
      <c r="A13" s="182" t="s">
        <v>41</v>
      </c>
      <c r="B13" s="183">
        <v>0.89</v>
      </c>
      <c r="C13" s="184" t="s">
        <v>33</v>
      </c>
      <c r="D13" s="3">
        <f t="shared" si="0"/>
        <v>2000</v>
      </c>
      <c r="E13" s="172"/>
      <c r="F13" s="185">
        <v>160</v>
      </c>
      <c r="G13" s="186"/>
      <c r="H13" s="161">
        <f t="shared" si="1"/>
        <v>0</v>
      </c>
      <c r="I13" s="162">
        <f t="shared" si="2"/>
        <v>0</v>
      </c>
      <c r="J13" s="187"/>
      <c r="K13" s="161">
        <f t="shared" si="3"/>
        <v>0</v>
      </c>
      <c r="L13" s="162">
        <f t="shared" si="4"/>
        <v>0</v>
      </c>
      <c r="M13" s="187"/>
      <c r="N13" s="161">
        <f t="shared" si="5"/>
        <v>0</v>
      </c>
      <c r="O13" s="167">
        <f t="shared" si="6"/>
        <v>0</v>
      </c>
      <c r="P13" s="188"/>
      <c r="Q13" s="162">
        <f t="shared" si="7"/>
        <v>0</v>
      </c>
      <c r="R13" s="174"/>
      <c r="S13" s="174"/>
    </row>
    <row r="14" spans="1:22">
      <c r="A14" s="182" t="s">
        <v>42</v>
      </c>
      <c r="B14" s="183">
        <v>0.89</v>
      </c>
      <c r="C14" s="184" t="s">
        <v>33</v>
      </c>
      <c r="D14" s="3">
        <f t="shared" si="0"/>
        <v>2000</v>
      </c>
      <c r="E14" s="172"/>
      <c r="F14" s="185">
        <v>538</v>
      </c>
      <c r="G14" s="186"/>
      <c r="H14" s="161">
        <f t="shared" si="1"/>
        <v>0</v>
      </c>
      <c r="I14" s="162">
        <f t="shared" si="2"/>
        <v>0</v>
      </c>
      <c r="J14" s="186"/>
      <c r="K14" s="161">
        <f t="shared" si="3"/>
        <v>0</v>
      </c>
      <c r="L14" s="162">
        <f t="shared" si="4"/>
        <v>0</v>
      </c>
      <c r="M14" s="186"/>
      <c r="N14" s="161">
        <f t="shared" si="5"/>
        <v>0</v>
      </c>
      <c r="O14" s="167">
        <f t="shared" si="6"/>
        <v>0</v>
      </c>
      <c r="P14" s="189"/>
      <c r="Q14" s="162">
        <f t="shared" si="7"/>
        <v>0</v>
      </c>
      <c r="R14" s="174"/>
      <c r="S14" s="174"/>
    </row>
    <row r="15" spans="1:22">
      <c r="A15" s="182" t="s">
        <v>35</v>
      </c>
      <c r="B15" s="183">
        <v>0.35</v>
      </c>
      <c r="C15" s="184" t="s">
        <v>33</v>
      </c>
      <c r="D15" s="3">
        <f t="shared" si="0"/>
        <v>2000</v>
      </c>
      <c r="E15" s="172"/>
      <c r="F15" s="185">
        <v>40</v>
      </c>
      <c r="G15" s="180"/>
      <c r="H15" s="161">
        <f t="shared" si="1"/>
        <v>0</v>
      </c>
      <c r="I15" s="162">
        <f t="shared" si="2"/>
        <v>0</v>
      </c>
      <c r="J15" s="180"/>
      <c r="K15" s="161">
        <f t="shared" si="3"/>
        <v>0</v>
      </c>
      <c r="L15" s="162">
        <f t="shared" si="4"/>
        <v>0</v>
      </c>
      <c r="M15" s="180"/>
      <c r="N15" s="161">
        <f t="shared" si="5"/>
        <v>0</v>
      </c>
      <c r="O15" s="167">
        <f t="shared" si="6"/>
        <v>0</v>
      </c>
      <c r="P15" s="173"/>
      <c r="Q15" s="162">
        <f t="shared" si="7"/>
        <v>0</v>
      </c>
      <c r="R15" s="174"/>
      <c r="S15" s="174"/>
      <c r="T15" s="176">
        <v>24</v>
      </c>
      <c r="U15" s="176">
        <v>23</v>
      </c>
      <c r="V15" s="176">
        <v>22</v>
      </c>
    </row>
    <row r="16" spans="1:22">
      <c r="A16" s="182" t="s">
        <v>72</v>
      </c>
      <c r="B16" s="183">
        <v>0.8</v>
      </c>
      <c r="C16" s="184" t="s">
        <v>33</v>
      </c>
      <c r="D16" s="3">
        <f t="shared" si="0"/>
        <v>2000</v>
      </c>
      <c r="E16" s="172"/>
      <c r="F16" s="185"/>
      <c r="G16" s="190"/>
      <c r="H16" s="161">
        <f t="shared" si="1"/>
        <v>0</v>
      </c>
      <c r="I16" s="162">
        <f t="shared" si="2"/>
        <v>0</v>
      </c>
      <c r="J16" s="191"/>
      <c r="K16" s="161">
        <f t="shared" si="3"/>
        <v>0</v>
      </c>
      <c r="L16" s="162">
        <f t="shared" si="4"/>
        <v>0</v>
      </c>
      <c r="M16" s="191"/>
      <c r="N16" s="161">
        <f t="shared" si="5"/>
        <v>0</v>
      </c>
      <c r="O16" s="167">
        <f t="shared" si="6"/>
        <v>0</v>
      </c>
      <c r="P16" s="192"/>
      <c r="Q16" s="162">
        <f t="shared" si="7"/>
        <v>0</v>
      </c>
      <c r="R16" s="174"/>
      <c r="S16" s="174"/>
    </row>
    <row r="17" spans="1:22">
      <c r="A17" s="182" t="s">
        <v>43</v>
      </c>
      <c r="B17" s="183">
        <v>0.89</v>
      </c>
      <c r="C17" s="184" t="s">
        <v>33</v>
      </c>
      <c r="D17" s="3">
        <f t="shared" si="0"/>
        <v>2000</v>
      </c>
      <c r="E17" s="172"/>
      <c r="F17" s="185">
        <v>295</v>
      </c>
      <c r="G17" s="186"/>
      <c r="H17" s="161">
        <f t="shared" si="1"/>
        <v>0</v>
      </c>
      <c r="I17" s="162">
        <f t="shared" si="2"/>
        <v>0</v>
      </c>
      <c r="J17" s="186"/>
      <c r="K17" s="161">
        <f t="shared" si="3"/>
        <v>0</v>
      </c>
      <c r="L17" s="162">
        <f t="shared" si="4"/>
        <v>0</v>
      </c>
      <c r="M17" s="186"/>
      <c r="N17" s="161">
        <f t="shared" si="5"/>
        <v>0</v>
      </c>
      <c r="O17" s="167">
        <f t="shared" si="6"/>
        <v>0</v>
      </c>
      <c r="P17" s="189"/>
      <c r="Q17" s="162">
        <f t="shared" si="7"/>
        <v>0</v>
      </c>
      <c r="R17" s="174"/>
      <c r="S17" s="174"/>
    </row>
    <row r="18" spans="1:22">
      <c r="A18" s="182" t="s">
        <v>32</v>
      </c>
      <c r="B18" s="183">
        <v>0.9</v>
      </c>
      <c r="C18" s="184" t="s">
        <v>33</v>
      </c>
      <c r="D18" s="3">
        <f t="shared" si="0"/>
        <v>2000</v>
      </c>
      <c r="E18" s="172"/>
      <c r="F18" s="185">
        <v>178</v>
      </c>
      <c r="G18" s="193"/>
      <c r="H18" s="161">
        <f t="shared" si="1"/>
        <v>0</v>
      </c>
      <c r="I18" s="162">
        <f t="shared" si="2"/>
        <v>0</v>
      </c>
      <c r="J18" s="180"/>
      <c r="K18" s="161">
        <f t="shared" si="3"/>
        <v>0</v>
      </c>
      <c r="L18" s="162">
        <f t="shared" si="4"/>
        <v>0</v>
      </c>
      <c r="M18" s="180"/>
      <c r="N18" s="161">
        <f t="shared" si="5"/>
        <v>0</v>
      </c>
      <c r="O18" s="167">
        <f t="shared" si="6"/>
        <v>0</v>
      </c>
      <c r="P18" s="173"/>
      <c r="Q18" s="162">
        <f t="shared" si="7"/>
        <v>0</v>
      </c>
      <c r="R18" s="174"/>
      <c r="S18" s="174"/>
      <c r="U18" s="176">
        <v>3.5</v>
      </c>
      <c r="V18" s="176">
        <v>3</v>
      </c>
    </row>
    <row r="19" spans="1:22">
      <c r="A19" s="182" t="s">
        <v>61</v>
      </c>
      <c r="B19" s="183">
        <v>0.6</v>
      </c>
      <c r="C19" s="184" t="s">
        <v>33</v>
      </c>
      <c r="D19" s="3">
        <f t="shared" si="0"/>
        <v>2000</v>
      </c>
      <c r="E19" s="172"/>
      <c r="F19" s="185"/>
      <c r="G19" s="186"/>
      <c r="H19" s="161">
        <f t="shared" si="1"/>
        <v>0</v>
      </c>
      <c r="I19" s="162">
        <f t="shared" si="2"/>
        <v>0</v>
      </c>
      <c r="J19" s="186"/>
      <c r="K19" s="161">
        <f t="shared" si="3"/>
        <v>0</v>
      </c>
      <c r="L19" s="162">
        <f t="shared" si="4"/>
        <v>0</v>
      </c>
      <c r="M19" s="186"/>
      <c r="N19" s="161">
        <f t="shared" si="5"/>
        <v>0</v>
      </c>
      <c r="O19" s="167">
        <f t="shared" si="6"/>
        <v>0</v>
      </c>
      <c r="P19" s="189"/>
      <c r="Q19" s="162">
        <f t="shared" si="7"/>
        <v>0</v>
      </c>
      <c r="R19" s="174"/>
      <c r="S19" s="174"/>
    </row>
    <row r="20" spans="1:22">
      <c r="A20" s="182" t="s">
        <v>57</v>
      </c>
      <c r="B20" s="183">
        <v>0.87</v>
      </c>
      <c r="C20" s="184" t="s">
        <v>33</v>
      </c>
      <c r="D20" s="3">
        <f t="shared" si="0"/>
        <v>2000</v>
      </c>
      <c r="E20" s="172"/>
      <c r="F20" s="185">
        <v>231</v>
      </c>
      <c r="G20" s="180"/>
      <c r="H20" s="161">
        <f t="shared" si="1"/>
        <v>0</v>
      </c>
      <c r="I20" s="162">
        <f t="shared" si="2"/>
        <v>0</v>
      </c>
      <c r="J20" s="194"/>
      <c r="K20" s="161">
        <f t="shared" si="3"/>
        <v>0</v>
      </c>
      <c r="L20" s="162">
        <f t="shared" si="4"/>
        <v>0</v>
      </c>
      <c r="M20" s="180"/>
      <c r="N20" s="161">
        <f t="shared" si="5"/>
        <v>0</v>
      </c>
      <c r="O20" s="167">
        <f t="shared" si="6"/>
        <v>0</v>
      </c>
      <c r="P20" s="173"/>
      <c r="Q20" s="162">
        <f t="shared" si="7"/>
        <v>0</v>
      </c>
      <c r="R20" s="174"/>
      <c r="S20" s="174"/>
      <c r="T20" s="176">
        <v>6</v>
      </c>
      <c r="U20" s="176">
        <v>5</v>
      </c>
      <c r="V20" s="176">
        <v>5.5</v>
      </c>
    </row>
    <row r="21" spans="1:22">
      <c r="A21" s="182" t="s">
        <v>62</v>
      </c>
      <c r="B21" s="183">
        <v>0.7</v>
      </c>
      <c r="C21" s="184" t="s">
        <v>33</v>
      </c>
      <c r="D21" s="3">
        <f t="shared" si="0"/>
        <v>2000</v>
      </c>
      <c r="E21" s="172"/>
      <c r="F21" s="185"/>
      <c r="G21" s="186"/>
      <c r="H21" s="161">
        <f t="shared" si="1"/>
        <v>0</v>
      </c>
      <c r="I21" s="162">
        <f t="shared" si="2"/>
        <v>0</v>
      </c>
      <c r="J21" s="186"/>
      <c r="K21" s="161">
        <f t="shared" si="3"/>
        <v>0</v>
      </c>
      <c r="L21" s="162">
        <f t="shared" si="4"/>
        <v>0</v>
      </c>
      <c r="M21" s="186"/>
      <c r="N21" s="161">
        <f t="shared" si="5"/>
        <v>0</v>
      </c>
      <c r="O21" s="167">
        <f t="shared" si="6"/>
        <v>0</v>
      </c>
      <c r="P21" s="189"/>
      <c r="Q21" s="162">
        <f t="shared" si="7"/>
        <v>0</v>
      </c>
      <c r="R21" s="174"/>
      <c r="S21" s="174"/>
    </row>
    <row r="22" spans="1:22">
      <c r="A22" s="182" t="s">
        <v>66</v>
      </c>
      <c r="B22" s="183">
        <v>0.89</v>
      </c>
      <c r="C22" s="184" t="s">
        <v>33</v>
      </c>
      <c r="D22" s="3">
        <f t="shared" si="0"/>
        <v>2000</v>
      </c>
      <c r="E22" s="172"/>
      <c r="F22" s="185"/>
      <c r="G22" s="186"/>
      <c r="H22" s="161">
        <f t="shared" si="1"/>
        <v>0</v>
      </c>
      <c r="I22" s="162">
        <f t="shared" si="2"/>
        <v>0</v>
      </c>
      <c r="J22" s="186"/>
      <c r="K22" s="161">
        <f t="shared" si="3"/>
        <v>0</v>
      </c>
      <c r="L22" s="162">
        <f t="shared" si="4"/>
        <v>0</v>
      </c>
      <c r="M22" s="186"/>
      <c r="N22" s="161">
        <f t="shared" si="5"/>
        <v>0</v>
      </c>
      <c r="O22" s="167">
        <f t="shared" si="6"/>
        <v>0</v>
      </c>
      <c r="P22" s="189"/>
      <c r="Q22" s="162">
        <f t="shared" si="7"/>
        <v>0</v>
      </c>
      <c r="R22" s="174"/>
      <c r="S22" s="174"/>
    </row>
    <row r="23" spans="1:22">
      <c r="A23" s="182" t="s">
        <v>34</v>
      </c>
      <c r="B23" s="183">
        <v>0.89</v>
      </c>
      <c r="C23" s="184" t="s">
        <v>33</v>
      </c>
      <c r="D23" s="3">
        <f t="shared" si="0"/>
        <v>2000</v>
      </c>
      <c r="E23" s="172"/>
      <c r="F23" s="185">
        <v>115</v>
      </c>
      <c r="G23" s="186"/>
      <c r="H23" s="161">
        <f t="shared" si="1"/>
        <v>0</v>
      </c>
      <c r="I23" s="162">
        <f t="shared" si="2"/>
        <v>0</v>
      </c>
      <c r="J23" s="186"/>
      <c r="K23" s="161">
        <f t="shared" si="3"/>
        <v>0</v>
      </c>
      <c r="L23" s="162">
        <f t="shared" si="4"/>
        <v>0</v>
      </c>
      <c r="M23" s="186"/>
      <c r="N23" s="161">
        <f t="shared" si="5"/>
        <v>0</v>
      </c>
      <c r="O23" s="167">
        <f t="shared" si="6"/>
        <v>0</v>
      </c>
      <c r="P23" s="189"/>
      <c r="Q23" s="162">
        <f t="shared" si="7"/>
        <v>0</v>
      </c>
      <c r="R23" s="174"/>
      <c r="S23" s="174"/>
    </row>
    <row r="24" spans="1:22">
      <c r="A24" s="182" t="s">
        <v>48</v>
      </c>
      <c r="B24" s="183">
        <v>0.89</v>
      </c>
      <c r="C24" s="184" t="s">
        <v>33</v>
      </c>
      <c r="D24" s="3">
        <f t="shared" si="0"/>
        <v>2000</v>
      </c>
      <c r="E24" s="172"/>
      <c r="F24" s="185">
        <v>285</v>
      </c>
      <c r="G24" s="186"/>
      <c r="H24" s="161">
        <f t="shared" si="1"/>
        <v>0</v>
      </c>
      <c r="I24" s="162">
        <f t="shared" si="2"/>
        <v>0</v>
      </c>
      <c r="J24" s="186"/>
      <c r="K24" s="161">
        <f t="shared" si="3"/>
        <v>0</v>
      </c>
      <c r="L24" s="162">
        <f t="shared" si="4"/>
        <v>0</v>
      </c>
      <c r="M24" s="186"/>
      <c r="N24" s="161">
        <f t="shared" si="5"/>
        <v>0</v>
      </c>
      <c r="O24" s="167">
        <f t="shared" si="6"/>
        <v>0</v>
      </c>
      <c r="P24" s="189"/>
      <c r="Q24" s="162">
        <f t="shared" si="7"/>
        <v>0</v>
      </c>
      <c r="S24" s="174"/>
    </row>
    <row r="25" spans="1:22">
      <c r="A25" s="182" t="s">
        <v>70</v>
      </c>
      <c r="B25" s="183">
        <v>0.89</v>
      </c>
      <c r="C25" s="184" t="s">
        <v>33</v>
      </c>
      <c r="D25" s="3">
        <f t="shared" si="0"/>
        <v>2000</v>
      </c>
      <c r="E25" s="172"/>
      <c r="F25" s="185"/>
      <c r="G25" s="186"/>
      <c r="H25" s="161">
        <f t="shared" si="1"/>
        <v>0</v>
      </c>
      <c r="I25" s="162">
        <f t="shared" si="2"/>
        <v>0</v>
      </c>
      <c r="J25" s="186"/>
      <c r="K25" s="161">
        <f t="shared" si="3"/>
        <v>0</v>
      </c>
      <c r="L25" s="162">
        <f t="shared" si="4"/>
        <v>0</v>
      </c>
      <c r="M25" s="186"/>
      <c r="N25" s="161">
        <f t="shared" si="5"/>
        <v>0</v>
      </c>
      <c r="O25" s="167">
        <f t="shared" si="6"/>
        <v>0</v>
      </c>
      <c r="P25" s="189"/>
      <c r="Q25" s="162">
        <f t="shared" si="7"/>
        <v>0</v>
      </c>
      <c r="R25" s="174"/>
      <c r="S25" s="174"/>
    </row>
    <row r="26" spans="1:22">
      <c r="A26" s="182" t="s">
        <v>40</v>
      </c>
      <c r="B26" s="183">
        <v>0.89</v>
      </c>
      <c r="C26" s="184" t="s">
        <v>33</v>
      </c>
      <c r="D26" s="3">
        <f t="shared" si="0"/>
        <v>2000</v>
      </c>
      <c r="E26" s="172"/>
      <c r="F26" s="185">
        <v>130</v>
      </c>
      <c r="G26" s="186"/>
      <c r="H26" s="161">
        <f t="shared" si="1"/>
        <v>0</v>
      </c>
      <c r="I26" s="162">
        <f t="shared" si="2"/>
        <v>0</v>
      </c>
      <c r="J26" s="186"/>
      <c r="K26" s="161">
        <f t="shared" si="3"/>
        <v>0</v>
      </c>
      <c r="L26" s="162">
        <f t="shared" si="4"/>
        <v>0</v>
      </c>
      <c r="M26" s="186"/>
      <c r="N26" s="161">
        <f t="shared" si="5"/>
        <v>0</v>
      </c>
      <c r="O26" s="167">
        <f t="shared" si="6"/>
        <v>0</v>
      </c>
      <c r="P26" s="189"/>
      <c r="Q26" s="162">
        <f t="shared" si="7"/>
        <v>0</v>
      </c>
    </row>
    <row r="27" spans="1:22">
      <c r="A27" s="182" t="s">
        <v>45</v>
      </c>
      <c r="B27" s="183">
        <v>0.89</v>
      </c>
      <c r="C27" s="184" t="s">
        <v>33</v>
      </c>
      <c r="D27" s="3">
        <f t="shared" si="0"/>
        <v>2000</v>
      </c>
      <c r="E27" s="172"/>
      <c r="F27" s="185">
        <v>173.75</v>
      </c>
      <c r="G27" s="186"/>
      <c r="H27" s="161">
        <f t="shared" si="1"/>
        <v>0</v>
      </c>
      <c r="I27" s="162">
        <f t="shared" si="2"/>
        <v>0</v>
      </c>
      <c r="J27" s="186"/>
      <c r="K27" s="161">
        <f t="shared" si="3"/>
        <v>0</v>
      </c>
      <c r="L27" s="162">
        <f t="shared" si="4"/>
        <v>0</v>
      </c>
      <c r="M27" s="186"/>
      <c r="N27" s="161">
        <f t="shared" si="5"/>
        <v>0</v>
      </c>
      <c r="O27" s="167">
        <f t="shared" si="6"/>
        <v>0</v>
      </c>
      <c r="P27" s="189"/>
      <c r="Q27" s="162">
        <f t="shared" si="7"/>
        <v>0</v>
      </c>
    </row>
    <row r="28" spans="1:22">
      <c r="A28" s="182" t="s">
        <v>47</v>
      </c>
      <c r="B28" s="183">
        <v>0.87</v>
      </c>
      <c r="C28" s="184" t="s">
        <v>33</v>
      </c>
      <c r="D28" s="3">
        <f t="shared" si="0"/>
        <v>2000</v>
      </c>
      <c r="E28" s="172"/>
      <c r="F28" s="185">
        <v>148</v>
      </c>
      <c r="G28" s="186"/>
      <c r="H28" s="161">
        <f t="shared" si="1"/>
        <v>0</v>
      </c>
      <c r="I28" s="162">
        <f t="shared" si="2"/>
        <v>0</v>
      </c>
      <c r="J28" s="186"/>
      <c r="K28" s="161">
        <f t="shared" si="3"/>
        <v>0</v>
      </c>
      <c r="L28" s="162">
        <f t="shared" si="4"/>
        <v>0</v>
      </c>
      <c r="M28" s="186"/>
      <c r="N28" s="161">
        <f t="shared" si="5"/>
        <v>0</v>
      </c>
      <c r="O28" s="167">
        <f t="shared" si="6"/>
        <v>0</v>
      </c>
      <c r="P28" s="189"/>
      <c r="Q28" s="162">
        <f t="shared" si="7"/>
        <v>0</v>
      </c>
    </row>
    <row r="29" spans="1:22">
      <c r="A29" s="182" t="s">
        <v>36</v>
      </c>
      <c r="B29" s="183">
        <v>0.85</v>
      </c>
      <c r="C29" s="184" t="s">
        <v>83</v>
      </c>
      <c r="D29" s="3">
        <f t="shared" si="0"/>
        <v>56</v>
      </c>
      <c r="E29" s="172"/>
      <c r="F29" s="185">
        <v>3.4</v>
      </c>
      <c r="G29" s="180"/>
      <c r="H29" s="161">
        <f t="shared" si="1"/>
        <v>0</v>
      </c>
      <c r="I29" s="162">
        <f t="shared" si="2"/>
        <v>0</v>
      </c>
      <c r="J29" s="180"/>
      <c r="K29" s="161">
        <f t="shared" si="3"/>
        <v>0</v>
      </c>
      <c r="L29" s="162">
        <f t="shared" si="4"/>
        <v>0</v>
      </c>
      <c r="M29" s="180"/>
      <c r="N29" s="161">
        <f t="shared" si="5"/>
        <v>0</v>
      </c>
      <c r="O29" s="167">
        <f t="shared" si="6"/>
        <v>0</v>
      </c>
      <c r="P29" s="173"/>
      <c r="Q29" s="162">
        <f t="shared" si="7"/>
        <v>0</v>
      </c>
      <c r="T29" s="176">
        <v>11</v>
      </c>
      <c r="U29" s="176">
        <v>9</v>
      </c>
      <c r="V29" s="176">
        <v>12.192</v>
      </c>
    </row>
    <row r="30" spans="1:22">
      <c r="A30" s="182" t="s">
        <v>39</v>
      </c>
      <c r="B30" s="183">
        <v>0.89</v>
      </c>
      <c r="C30" s="184" t="s">
        <v>33</v>
      </c>
      <c r="D30" s="3">
        <f t="shared" si="0"/>
        <v>2000</v>
      </c>
      <c r="E30" s="172"/>
      <c r="F30" s="185">
        <v>138</v>
      </c>
      <c r="G30" s="186"/>
      <c r="H30" s="161">
        <f t="shared" si="1"/>
        <v>0</v>
      </c>
      <c r="I30" s="162">
        <f t="shared" si="2"/>
        <v>0</v>
      </c>
      <c r="J30" s="186"/>
      <c r="K30" s="161">
        <f t="shared" si="3"/>
        <v>0</v>
      </c>
      <c r="L30" s="162">
        <f t="shared" si="4"/>
        <v>0</v>
      </c>
      <c r="M30" s="186"/>
      <c r="N30" s="161">
        <f t="shared" si="5"/>
        <v>0</v>
      </c>
      <c r="O30" s="167">
        <f t="shared" si="6"/>
        <v>0</v>
      </c>
      <c r="P30" s="189"/>
      <c r="Q30" s="162">
        <f t="shared" si="7"/>
        <v>0</v>
      </c>
    </row>
    <row r="31" spans="1:22">
      <c r="A31" s="182" t="s">
        <v>55</v>
      </c>
      <c r="B31" s="183">
        <v>0.89</v>
      </c>
      <c r="C31" s="184" t="s">
        <v>33</v>
      </c>
      <c r="D31" s="3">
        <f t="shared" si="0"/>
        <v>2000</v>
      </c>
      <c r="E31" s="172"/>
      <c r="F31" s="185">
        <v>380</v>
      </c>
      <c r="G31" s="186"/>
      <c r="H31" s="161">
        <f t="shared" si="1"/>
        <v>0</v>
      </c>
      <c r="I31" s="162">
        <f t="shared" si="2"/>
        <v>0</v>
      </c>
      <c r="J31" s="186"/>
      <c r="K31" s="161">
        <f t="shared" si="3"/>
        <v>0</v>
      </c>
      <c r="L31" s="162">
        <f t="shared" si="4"/>
        <v>0</v>
      </c>
      <c r="M31" s="186"/>
      <c r="N31" s="161">
        <f t="shared" si="5"/>
        <v>0</v>
      </c>
      <c r="O31" s="167">
        <f t="shared" si="6"/>
        <v>0</v>
      </c>
      <c r="P31" s="189"/>
      <c r="Q31" s="162">
        <f t="shared" si="7"/>
        <v>0</v>
      </c>
    </row>
    <row r="32" spans="1:22">
      <c r="A32" s="182" t="s">
        <v>52</v>
      </c>
      <c r="B32" s="183">
        <v>0.9</v>
      </c>
      <c r="C32" s="184" t="s">
        <v>33</v>
      </c>
      <c r="D32" s="3">
        <f t="shared" si="0"/>
        <v>2000</v>
      </c>
      <c r="E32" s="172"/>
      <c r="F32" s="185">
        <v>388</v>
      </c>
      <c r="G32" s="180"/>
      <c r="H32" s="161">
        <f t="shared" si="1"/>
        <v>0</v>
      </c>
      <c r="I32" s="162">
        <f t="shared" si="2"/>
        <v>0</v>
      </c>
      <c r="J32" s="180"/>
      <c r="K32" s="161">
        <f t="shared" si="3"/>
        <v>0</v>
      </c>
      <c r="L32" s="162">
        <f t="shared" si="4"/>
        <v>0</v>
      </c>
      <c r="M32" s="180"/>
      <c r="N32" s="161">
        <f t="shared" si="5"/>
        <v>0</v>
      </c>
      <c r="O32" s="167">
        <f t="shared" si="6"/>
        <v>0</v>
      </c>
      <c r="P32" s="173"/>
      <c r="Q32" s="162">
        <f t="shared" si="7"/>
        <v>0</v>
      </c>
      <c r="T32" s="176">
        <v>6.5</v>
      </c>
      <c r="U32" s="176">
        <v>4</v>
      </c>
      <c r="V32" s="176">
        <v>4.5</v>
      </c>
    </row>
    <row r="33" spans="1:22">
      <c r="A33" s="182" t="s">
        <v>59</v>
      </c>
      <c r="B33" s="183">
        <v>0.92</v>
      </c>
      <c r="C33" s="184" t="s">
        <v>33</v>
      </c>
      <c r="D33" s="3">
        <f t="shared" si="0"/>
        <v>2000</v>
      </c>
      <c r="E33" s="172"/>
      <c r="F33" s="185">
        <v>420</v>
      </c>
      <c r="G33" s="193"/>
      <c r="H33" s="161">
        <f t="shared" si="1"/>
        <v>0</v>
      </c>
      <c r="I33" s="162">
        <f t="shared" si="2"/>
        <v>0</v>
      </c>
      <c r="J33" s="180"/>
      <c r="K33" s="161">
        <f t="shared" si="3"/>
        <v>0</v>
      </c>
      <c r="L33" s="162">
        <f t="shared" si="4"/>
        <v>0</v>
      </c>
      <c r="M33" s="180"/>
      <c r="N33" s="161">
        <f t="shared" si="5"/>
        <v>0</v>
      </c>
      <c r="O33" s="167">
        <f t="shared" si="6"/>
        <v>0</v>
      </c>
      <c r="P33" s="173"/>
      <c r="Q33" s="162">
        <f t="shared" si="7"/>
        <v>0</v>
      </c>
      <c r="U33" s="176">
        <v>1</v>
      </c>
      <c r="V33" s="176">
        <v>1</v>
      </c>
    </row>
    <row r="34" spans="1:22">
      <c r="A34" s="182" t="s">
        <v>60</v>
      </c>
      <c r="B34" s="183">
        <v>0.92</v>
      </c>
      <c r="C34" s="184" t="s">
        <v>33</v>
      </c>
      <c r="D34" s="3">
        <f t="shared" si="0"/>
        <v>2000</v>
      </c>
      <c r="E34" s="172"/>
      <c r="F34" s="185"/>
      <c r="G34" s="186"/>
      <c r="H34" s="161">
        <f t="shared" si="1"/>
        <v>0</v>
      </c>
      <c r="I34" s="162">
        <f t="shared" si="2"/>
        <v>0</v>
      </c>
      <c r="J34" s="186"/>
      <c r="K34" s="161">
        <f t="shared" si="3"/>
        <v>0</v>
      </c>
      <c r="L34" s="162">
        <f t="shared" si="4"/>
        <v>0</v>
      </c>
      <c r="M34" s="186"/>
      <c r="N34" s="161">
        <f t="shared" si="5"/>
        <v>0</v>
      </c>
      <c r="O34" s="167">
        <f t="shared" si="6"/>
        <v>0</v>
      </c>
      <c r="P34" s="189"/>
      <c r="Q34" s="162">
        <f t="shared" si="7"/>
        <v>0</v>
      </c>
    </row>
    <row r="35" spans="1:22">
      <c r="A35" s="182" t="s">
        <v>50</v>
      </c>
      <c r="B35" s="183">
        <v>0.87</v>
      </c>
      <c r="C35" s="184" t="s">
        <v>33</v>
      </c>
      <c r="D35" s="3">
        <f t="shared" si="0"/>
        <v>2000</v>
      </c>
      <c r="E35" s="172"/>
      <c r="F35" s="185">
        <v>325.67</v>
      </c>
      <c r="G35" s="186"/>
      <c r="H35" s="161">
        <f t="shared" si="1"/>
        <v>0</v>
      </c>
      <c r="I35" s="162">
        <f t="shared" si="2"/>
        <v>0</v>
      </c>
      <c r="J35" s="186"/>
      <c r="K35" s="161">
        <f t="shared" si="3"/>
        <v>0</v>
      </c>
      <c r="L35" s="162">
        <f t="shared" si="4"/>
        <v>0</v>
      </c>
      <c r="M35" s="186"/>
      <c r="N35" s="161">
        <f t="shared" si="5"/>
        <v>0</v>
      </c>
      <c r="O35" s="167">
        <f t="shared" si="6"/>
        <v>0</v>
      </c>
      <c r="P35" s="189"/>
      <c r="Q35" s="162">
        <f t="shared" si="7"/>
        <v>0</v>
      </c>
    </row>
    <row r="36" spans="1:22">
      <c r="A36" s="182" t="s">
        <v>64</v>
      </c>
      <c r="B36" s="183">
        <v>0.85</v>
      </c>
      <c r="C36" s="184" t="s">
        <v>33</v>
      </c>
      <c r="D36" s="3">
        <f t="shared" si="0"/>
        <v>2000</v>
      </c>
      <c r="E36" s="172"/>
      <c r="F36" s="185"/>
      <c r="G36" s="186"/>
      <c r="H36" s="161">
        <f t="shared" si="1"/>
        <v>0</v>
      </c>
      <c r="I36" s="162">
        <f t="shared" si="2"/>
        <v>0</v>
      </c>
      <c r="J36" s="186"/>
      <c r="K36" s="161">
        <f t="shared" si="3"/>
        <v>0</v>
      </c>
      <c r="L36" s="162">
        <f t="shared" si="4"/>
        <v>0</v>
      </c>
      <c r="M36" s="186"/>
      <c r="N36" s="161">
        <f t="shared" si="5"/>
        <v>0</v>
      </c>
      <c r="O36" s="167">
        <f t="shared" si="6"/>
        <v>0</v>
      </c>
      <c r="P36" s="189"/>
      <c r="Q36" s="162">
        <f t="shared" si="7"/>
        <v>0</v>
      </c>
    </row>
    <row r="37" spans="1:22">
      <c r="A37" s="182" t="s">
        <v>56</v>
      </c>
      <c r="B37" s="183">
        <v>0.89</v>
      </c>
      <c r="C37" s="184" t="s">
        <v>33</v>
      </c>
      <c r="D37" s="3">
        <f t="shared" si="0"/>
        <v>2000</v>
      </c>
      <c r="E37" s="172"/>
      <c r="F37" s="185">
        <v>215</v>
      </c>
      <c r="G37" s="186"/>
      <c r="H37" s="161">
        <f t="shared" si="1"/>
        <v>0</v>
      </c>
      <c r="I37" s="162">
        <f t="shared" si="2"/>
        <v>0</v>
      </c>
      <c r="J37" s="186"/>
      <c r="K37" s="161">
        <f t="shared" si="3"/>
        <v>0</v>
      </c>
      <c r="L37" s="162">
        <f t="shared" si="4"/>
        <v>0</v>
      </c>
      <c r="M37" s="186"/>
      <c r="N37" s="161">
        <f t="shared" si="5"/>
        <v>0</v>
      </c>
      <c r="O37" s="167">
        <f t="shared" si="6"/>
        <v>0</v>
      </c>
      <c r="P37" s="189"/>
      <c r="Q37" s="162">
        <f t="shared" si="7"/>
        <v>0</v>
      </c>
    </row>
    <row r="38" spans="1:22">
      <c r="A38" s="182" t="s">
        <v>58</v>
      </c>
      <c r="B38" s="183">
        <v>0.8</v>
      </c>
      <c r="C38" s="184" t="s">
        <v>54</v>
      </c>
      <c r="D38" s="3">
        <f t="shared" si="0"/>
        <v>100</v>
      </c>
      <c r="E38" s="172"/>
      <c r="F38" s="185">
        <v>29</v>
      </c>
      <c r="G38" s="186"/>
      <c r="H38" s="161">
        <f t="shared" si="1"/>
        <v>0</v>
      </c>
      <c r="I38" s="162">
        <f t="shared" si="2"/>
        <v>0</v>
      </c>
      <c r="J38" s="186"/>
      <c r="K38" s="161">
        <f t="shared" si="3"/>
        <v>0</v>
      </c>
      <c r="L38" s="162">
        <f t="shared" si="4"/>
        <v>0</v>
      </c>
      <c r="M38" s="186"/>
      <c r="N38" s="161">
        <f t="shared" si="5"/>
        <v>0</v>
      </c>
      <c r="O38" s="167">
        <f t="shared" si="6"/>
        <v>0</v>
      </c>
      <c r="P38" s="189"/>
      <c r="Q38" s="162">
        <f t="shared" si="7"/>
        <v>0</v>
      </c>
    </row>
    <row r="39" spans="1:22">
      <c r="A39" s="182" t="s">
        <v>63</v>
      </c>
      <c r="B39" s="183">
        <v>0.99</v>
      </c>
      <c r="C39" s="184" t="s">
        <v>33</v>
      </c>
      <c r="D39" s="3">
        <f t="shared" si="0"/>
        <v>2000</v>
      </c>
      <c r="E39" s="172"/>
      <c r="F39" s="185"/>
      <c r="G39" s="186"/>
      <c r="H39" s="161">
        <f t="shared" si="1"/>
        <v>0</v>
      </c>
      <c r="I39" s="162">
        <f t="shared" si="2"/>
        <v>0</v>
      </c>
      <c r="J39" s="186"/>
      <c r="K39" s="161">
        <f t="shared" si="3"/>
        <v>0</v>
      </c>
      <c r="L39" s="162">
        <f t="shared" si="4"/>
        <v>0</v>
      </c>
      <c r="M39" s="186"/>
      <c r="N39" s="161">
        <f t="shared" si="5"/>
        <v>0</v>
      </c>
      <c r="O39" s="167">
        <f t="shared" si="6"/>
        <v>0</v>
      </c>
      <c r="P39" s="189"/>
      <c r="Q39" s="162">
        <f t="shared" si="7"/>
        <v>0</v>
      </c>
    </row>
    <row r="40" spans="1:22">
      <c r="A40" s="182" t="s">
        <v>69</v>
      </c>
      <c r="B40" s="183">
        <v>0.25</v>
      </c>
      <c r="C40" s="184" t="s">
        <v>33</v>
      </c>
      <c r="D40" s="3">
        <f t="shared" si="0"/>
        <v>2000</v>
      </c>
      <c r="E40" s="172"/>
      <c r="F40" s="185"/>
      <c r="G40" s="186"/>
      <c r="H40" s="161">
        <f t="shared" si="1"/>
        <v>0</v>
      </c>
      <c r="I40" s="162">
        <f t="shared" si="2"/>
        <v>0</v>
      </c>
      <c r="J40" s="186"/>
      <c r="K40" s="161">
        <f t="shared" si="3"/>
        <v>0</v>
      </c>
      <c r="L40" s="162">
        <f t="shared" si="4"/>
        <v>0</v>
      </c>
      <c r="M40" s="186"/>
      <c r="N40" s="161">
        <f t="shared" si="5"/>
        <v>0</v>
      </c>
      <c r="O40" s="167">
        <f t="shared" si="6"/>
        <v>0</v>
      </c>
      <c r="P40" s="189"/>
      <c r="Q40" s="162">
        <f t="shared" si="7"/>
        <v>0</v>
      </c>
    </row>
    <row r="41" spans="1:22">
      <c r="A41" s="182" t="s">
        <v>67</v>
      </c>
      <c r="B41" s="183">
        <v>0.45</v>
      </c>
      <c r="C41" s="184" t="s">
        <v>33</v>
      </c>
      <c r="D41" s="3">
        <f t="shared" si="0"/>
        <v>2000</v>
      </c>
      <c r="E41" s="172"/>
      <c r="F41" s="185"/>
      <c r="G41" s="186"/>
      <c r="H41" s="161">
        <f t="shared" si="1"/>
        <v>0</v>
      </c>
      <c r="I41" s="162">
        <f t="shared" si="2"/>
        <v>0</v>
      </c>
      <c r="J41" s="186"/>
      <c r="K41" s="161">
        <f t="shared" si="3"/>
        <v>0</v>
      </c>
      <c r="L41" s="162">
        <f t="shared" si="4"/>
        <v>0</v>
      </c>
      <c r="M41" s="186"/>
      <c r="N41" s="161">
        <f t="shared" si="5"/>
        <v>0</v>
      </c>
      <c r="O41" s="167">
        <f t="shared" si="6"/>
        <v>0</v>
      </c>
      <c r="P41" s="189"/>
      <c r="Q41" s="162">
        <f t="shared" si="7"/>
        <v>0</v>
      </c>
    </row>
    <row r="42" spans="1:22">
      <c r="A42" s="182" t="s">
        <v>38</v>
      </c>
      <c r="B42" s="183">
        <v>0.89</v>
      </c>
      <c r="C42" s="184" t="s">
        <v>33</v>
      </c>
      <c r="D42" s="3">
        <f t="shared" si="0"/>
        <v>2000</v>
      </c>
      <c r="E42" s="172"/>
      <c r="F42" s="185">
        <v>140</v>
      </c>
      <c r="G42" s="186"/>
      <c r="H42" s="161">
        <f t="shared" si="1"/>
        <v>0</v>
      </c>
      <c r="I42" s="162">
        <f t="shared" si="2"/>
        <v>0</v>
      </c>
      <c r="J42" s="186"/>
      <c r="K42" s="161">
        <f t="shared" si="3"/>
        <v>0</v>
      </c>
      <c r="L42" s="162">
        <f t="shared" si="4"/>
        <v>0</v>
      </c>
      <c r="M42" s="186"/>
      <c r="N42" s="161">
        <f t="shared" si="5"/>
        <v>0</v>
      </c>
      <c r="O42" s="167">
        <f t="shared" si="6"/>
        <v>0</v>
      </c>
      <c r="P42" s="189"/>
      <c r="Q42" s="162">
        <f t="shared" si="7"/>
        <v>0</v>
      </c>
    </row>
    <row r="43" spans="1:22">
      <c r="A43" s="182" t="s">
        <v>71</v>
      </c>
      <c r="B43" s="183">
        <v>0.89</v>
      </c>
      <c r="C43" s="184" t="s">
        <v>33</v>
      </c>
      <c r="D43" s="3">
        <f t="shared" si="0"/>
        <v>2000</v>
      </c>
      <c r="E43" s="172"/>
      <c r="F43" s="185"/>
      <c r="G43" s="186"/>
      <c r="H43" s="161">
        <f t="shared" si="1"/>
        <v>0</v>
      </c>
      <c r="I43" s="162">
        <f t="shared" si="2"/>
        <v>0</v>
      </c>
      <c r="J43" s="186"/>
      <c r="K43" s="161">
        <f t="shared" si="3"/>
        <v>0</v>
      </c>
      <c r="L43" s="162">
        <f t="shared" si="4"/>
        <v>0</v>
      </c>
      <c r="M43" s="186"/>
      <c r="N43" s="161">
        <f t="shared" si="5"/>
        <v>0</v>
      </c>
      <c r="O43" s="167">
        <f t="shared" si="6"/>
        <v>0</v>
      </c>
      <c r="P43" s="189"/>
      <c r="Q43" s="162">
        <f t="shared" si="7"/>
        <v>0</v>
      </c>
    </row>
    <row r="44" spans="1:22">
      <c r="A44" s="182" t="s">
        <v>37</v>
      </c>
      <c r="B44" s="183">
        <v>0.89</v>
      </c>
      <c r="C44" s="184" t="s">
        <v>33</v>
      </c>
      <c r="D44" s="3">
        <f t="shared" si="0"/>
        <v>2000</v>
      </c>
      <c r="E44" s="172"/>
      <c r="F44" s="185">
        <v>115</v>
      </c>
      <c r="G44" s="186"/>
      <c r="H44" s="161">
        <f t="shared" si="1"/>
        <v>0</v>
      </c>
      <c r="I44" s="162">
        <f t="shared" si="2"/>
        <v>0</v>
      </c>
      <c r="J44" s="186"/>
      <c r="K44" s="161">
        <f t="shared" si="3"/>
        <v>0</v>
      </c>
      <c r="L44" s="162">
        <f t="shared" si="4"/>
        <v>0</v>
      </c>
      <c r="M44" s="186"/>
      <c r="N44" s="161">
        <f t="shared" si="5"/>
        <v>0</v>
      </c>
      <c r="O44" s="167">
        <f t="shared" si="6"/>
        <v>0</v>
      </c>
      <c r="P44" s="189"/>
      <c r="Q44" s="162">
        <f t="shared" si="7"/>
        <v>0</v>
      </c>
    </row>
    <row r="45" spans="1:22">
      <c r="A45" s="182" t="s">
        <v>73</v>
      </c>
      <c r="B45" s="183">
        <v>0.2</v>
      </c>
      <c r="C45" s="184" t="s">
        <v>33</v>
      </c>
      <c r="D45" s="3">
        <f t="shared" si="0"/>
        <v>2000</v>
      </c>
      <c r="E45" s="172"/>
      <c r="F45" s="185"/>
      <c r="G45" s="186"/>
      <c r="H45" s="161">
        <f t="shared" si="1"/>
        <v>0</v>
      </c>
      <c r="I45" s="162">
        <f t="shared" si="2"/>
        <v>0</v>
      </c>
      <c r="J45" s="186"/>
      <c r="K45" s="161">
        <f t="shared" si="3"/>
        <v>0</v>
      </c>
      <c r="L45" s="162">
        <f t="shared" si="4"/>
        <v>0</v>
      </c>
      <c r="M45" s="186"/>
      <c r="N45" s="161">
        <f t="shared" si="5"/>
        <v>0</v>
      </c>
      <c r="O45" s="167">
        <f t="shared" si="6"/>
        <v>0</v>
      </c>
      <c r="P45" s="189"/>
      <c r="Q45" s="162">
        <f t="shared" si="7"/>
        <v>0</v>
      </c>
    </row>
    <row r="46" spans="1:22">
      <c r="A46" s="182" t="s">
        <v>46</v>
      </c>
      <c r="B46" s="183">
        <v>0.89</v>
      </c>
      <c r="C46" s="184" t="s">
        <v>33</v>
      </c>
      <c r="D46" s="3">
        <f t="shared" si="0"/>
        <v>2000</v>
      </c>
      <c r="E46" s="172"/>
      <c r="F46" s="185">
        <v>200</v>
      </c>
      <c r="G46" s="193"/>
      <c r="H46" s="161">
        <f t="shared" si="1"/>
        <v>0</v>
      </c>
      <c r="I46" s="162">
        <f t="shared" si="2"/>
        <v>0</v>
      </c>
      <c r="J46" s="180"/>
      <c r="K46" s="161">
        <f t="shared" si="3"/>
        <v>0</v>
      </c>
      <c r="L46" s="162">
        <f t="shared" si="4"/>
        <v>0</v>
      </c>
      <c r="M46" s="180"/>
      <c r="N46" s="161">
        <f t="shared" si="5"/>
        <v>0</v>
      </c>
      <c r="O46" s="167">
        <f t="shared" si="6"/>
        <v>0</v>
      </c>
      <c r="P46" s="189"/>
      <c r="Q46" s="162">
        <f t="shared" si="7"/>
        <v>0</v>
      </c>
      <c r="U46" s="176">
        <v>4.5</v>
      </c>
      <c r="V46" s="176">
        <v>5</v>
      </c>
    </row>
    <row r="47" spans="1:22">
      <c r="A47" s="182"/>
      <c r="B47" s="183"/>
      <c r="C47" s="184"/>
      <c r="D47" s="3">
        <f t="shared" si="0"/>
        <v>0</v>
      </c>
      <c r="E47" s="172"/>
      <c r="F47" s="185"/>
      <c r="G47" s="211"/>
      <c r="H47" s="161">
        <f t="shared" si="1"/>
        <v>0</v>
      </c>
      <c r="I47" s="162">
        <f t="shared" si="2"/>
        <v>0</v>
      </c>
      <c r="J47" s="186"/>
      <c r="K47" s="161">
        <f t="shared" si="3"/>
        <v>0</v>
      </c>
      <c r="L47" s="162">
        <f t="shared" si="4"/>
        <v>0</v>
      </c>
      <c r="M47" s="186"/>
      <c r="N47" s="161">
        <f t="shared" si="5"/>
        <v>0</v>
      </c>
      <c r="O47" s="167">
        <f t="shared" si="6"/>
        <v>0</v>
      </c>
      <c r="P47" s="189"/>
      <c r="Q47" s="162" t="e">
        <f t="shared" si="7"/>
        <v>#DIV/0!</v>
      </c>
    </row>
    <row r="48" spans="1:22">
      <c r="A48" s="182"/>
      <c r="B48" s="183"/>
      <c r="C48" s="184"/>
      <c r="D48" s="3">
        <f t="shared" si="0"/>
        <v>0</v>
      </c>
      <c r="E48" s="172"/>
      <c r="F48" s="185"/>
      <c r="G48" s="186"/>
      <c r="H48" s="161">
        <f t="shared" si="1"/>
        <v>0</v>
      </c>
      <c r="I48" s="162">
        <f t="shared" si="2"/>
        <v>0</v>
      </c>
      <c r="J48" s="186"/>
      <c r="K48" s="161">
        <f t="shared" si="3"/>
        <v>0</v>
      </c>
      <c r="L48" s="162">
        <f t="shared" si="4"/>
        <v>0</v>
      </c>
      <c r="M48" s="186"/>
      <c r="N48" s="161">
        <f t="shared" si="5"/>
        <v>0</v>
      </c>
      <c r="O48" s="167">
        <f t="shared" si="6"/>
        <v>0</v>
      </c>
      <c r="P48" s="189"/>
      <c r="Q48" s="162" t="e">
        <f t="shared" si="7"/>
        <v>#DIV/0!</v>
      </c>
    </row>
    <row r="49" spans="1:17">
      <c r="A49" s="182"/>
      <c r="B49" s="183"/>
      <c r="C49" s="184"/>
      <c r="D49" s="3">
        <f t="shared" si="0"/>
        <v>0</v>
      </c>
      <c r="E49" s="172"/>
      <c r="F49" s="185"/>
      <c r="G49" s="186"/>
      <c r="H49" s="161">
        <f t="shared" si="1"/>
        <v>0</v>
      </c>
      <c r="I49" s="162">
        <f t="shared" si="2"/>
        <v>0</v>
      </c>
      <c r="J49" s="186"/>
      <c r="K49" s="161">
        <f t="shared" si="3"/>
        <v>0</v>
      </c>
      <c r="L49" s="162">
        <f t="shared" si="4"/>
        <v>0</v>
      </c>
      <c r="M49" s="186"/>
      <c r="N49" s="161">
        <f t="shared" si="5"/>
        <v>0</v>
      </c>
      <c r="O49" s="167">
        <f t="shared" si="6"/>
        <v>0</v>
      </c>
      <c r="P49" s="189"/>
      <c r="Q49" s="162" t="e">
        <f t="shared" si="7"/>
        <v>#DIV/0!</v>
      </c>
    </row>
    <row r="50" spans="1:17">
      <c r="A50" s="182"/>
      <c r="B50" s="183"/>
      <c r="C50" s="184"/>
      <c r="D50" s="3">
        <f t="shared" si="0"/>
        <v>0</v>
      </c>
      <c r="E50" s="172"/>
      <c r="F50" s="185"/>
      <c r="G50" s="186"/>
      <c r="H50" s="161">
        <f t="shared" si="1"/>
        <v>0</v>
      </c>
      <c r="I50" s="162">
        <f t="shared" si="2"/>
        <v>0</v>
      </c>
      <c r="J50" s="186"/>
      <c r="K50" s="161">
        <f t="shared" si="3"/>
        <v>0</v>
      </c>
      <c r="L50" s="162">
        <f t="shared" si="4"/>
        <v>0</v>
      </c>
      <c r="M50" s="186"/>
      <c r="N50" s="161">
        <f t="shared" si="5"/>
        <v>0</v>
      </c>
      <c r="O50" s="167">
        <f t="shared" si="6"/>
        <v>0</v>
      </c>
      <c r="P50" s="189"/>
      <c r="Q50" s="162" t="e">
        <f t="shared" si="7"/>
        <v>#DIV/0!</v>
      </c>
    </row>
    <row r="51" spans="1:17">
      <c r="A51" s="182"/>
      <c r="B51" s="183"/>
      <c r="C51" s="184"/>
      <c r="D51" s="3">
        <f t="shared" si="0"/>
        <v>0</v>
      </c>
      <c r="E51" s="172"/>
      <c r="F51" s="185"/>
      <c r="G51" s="186"/>
      <c r="H51" s="161">
        <f t="shared" si="1"/>
        <v>0</v>
      </c>
      <c r="I51" s="162">
        <f t="shared" si="2"/>
        <v>0</v>
      </c>
      <c r="J51" s="186"/>
      <c r="K51" s="161">
        <f t="shared" si="3"/>
        <v>0</v>
      </c>
      <c r="L51" s="162">
        <f t="shared" si="4"/>
        <v>0</v>
      </c>
      <c r="M51" s="186"/>
      <c r="N51" s="161">
        <f t="shared" si="5"/>
        <v>0</v>
      </c>
      <c r="O51" s="167">
        <f t="shared" si="6"/>
        <v>0</v>
      </c>
      <c r="P51" s="189"/>
      <c r="Q51" s="162" t="e">
        <f t="shared" si="7"/>
        <v>#DIV/0!</v>
      </c>
    </row>
    <row r="52" spans="1:17">
      <c r="A52" s="182"/>
      <c r="B52" s="183"/>
      <c r="C52" s="184"/>
      <c r="D52" s="3">
        <f t="shared" si="0"/>
        <v>0</v>
      </c>
      <c r="E52" s="172"/>
      <c r="F52" s="185"/>
      <c r="G52" s="186"/>
      <c r="H52" s="161">
        <f t="shared" si="1"/>
        <v>0</v>
      </c>
      <c r="I52" s="162">
        <f t="shared" si="2"/>
        <v>0</v>
      </c>
      <c r="J52" s="186"/>
      <c r="K52" s="161">
        <f t="shared" si="3"/>
        <v>0</v>
      </c>
      <c r="L52" s="162">
        <f t="shared" si="4"/>
        <v>0</v>
      </c>
      <c r="M52" s="186"/>
      <c r="N52" s="161">
        <f t="shared" si="5"/>
        <v>0</v>
      </c>
      <c r="O52" s="167">
        <f t="shared" si="6"/>
        <v>0</v>
      </c>
      <c r="P52" s="189"/>
      <c r="Q52" s="162" t="e">
        <f t="shared" si="7"/>
        <v>#DIV/0!</v>
      </c>
    </row>
    <row r="53" spans="1:17">
      <c r="A53" s="182"/>
      <c r="B53" s="183"/>
      <c r="C53" s="184"/>
      <c r="D53" s="3">
        <f t="shared" si="0"/>
        <v>0</v>
      </c>
      <c r="E53" s="172"/>
      <c r="F53" s="185"/>
      <c r="G53" s="193"/>
      <c r="H53" s="161">
        <f t="shared" si="1"/>
        <v>0</v>
      </c>
      <c r="I53" s="162">
        <f t="shared" si="2"/>
        <v>0</v>
      </c>
      <c r="J53" s="180"/>
      <c r="K53" s="161">
        <f t="shared" si="3"/>
        <v>0</v>
      </c>
      <c r="L53" s="162">
        <f t="shared" si="4"/>
        <v>0</v>
      </c>
      <c r="M53" s="180"/>
      <c r="N53" s="161">
        <f t="shared" si="5"/>
        <v>0</v>
      </c>
      <c r="O53" s="167">
        <f t="shared" si="6"/>
        <v>0</v>
      </c>
      <c r="P53" s="173"/>
      <c r="Q53" s="162" t="e">
        <f t="shared" si="7"/>
        <v>#DIV/0!</v>
      </c>
    </row>
    <row r="54" spans="1:17">
      <c r="A54" s="182"/>
      <c r="B54" s="172"/>
      <c r="C54" s="184"/>
      <c r="D54" s="3">
        <f t="shared" si="0"/>
        <v>0</v>
      </c>
      <c r="E54" s="183"/>
      <c r="F54" s="185"/>
      <c r="G54" s="186"/>
      <c r="H54" s="161">
        <f t="shared" si="1"/>
        <v>0</v>
      </c>
      <c r="I54" s="162">
        <f t="shared" si="2"/>
        <v>0</v>
      </c>
      <c r="J54" s="186"/>
      <c r="K54" s="161">
        <f t="shared" si="3"/>
        <v>0</v>
      </c>
      <c r="L54" s="162">
        <f t="shared" si="4"/>
        <v>0</v>
      </c>
      <c r="M54" s="186"/>
      <c r="N54" s="161">
        <f t="shared" si="5"/>
        <v>0</v>
      </c>
      <c r="O54" s="167">
        <f t="shared" si="6"/>
        <v>0</v>
      </c>
      <c r="P54" s="189"/>
      <c r="Q54" s="162" t="e">
        <f t="shared" si="7"/>
        <v>#DIV/0!</v>
      </c>
    </row>
    <row r="55" spans="1:17" ht="26">
      <c r="A55" s="195"/>
      <c r="B55" s="196"/>
      <c r="C55" s="197"/>
      <c r="D55" s="197"/>
      <c r="E55" s="198"/>
      <c r="F55" s="199"/>
      <c r="G55" s="200"/>
      <c r="H55" s="163"/>
      <c r="I55" s="164" t="s">
        <v>177</v>
      </c>
      <c r="J55" s="200"/>
      <c r="K55" s="163"/>
      <c r="L55" s="164" t="s">
        <v>177</v>
      </c>
      <c r="M55" s="200"/>
      <c r="N55" s="163"/>
      <c r="O55" s="168" t="s">
        <v>177</v>
      </c>
      <c r="P55" s="201"/>
      <c r="Q55" s="202"/>
    </row>
    <row r="56" spans="1:17" ht="15" thickBot="1">
      <c r="A56" s="195"/>
      <c r="B56" s="196"/>
      <c r="C56" s="197"/>
      <c r="D56" s="197"/>
      <c r="E56" s="198"/>
      <c r="F56" s="199"/>
      <c r="G56" s="203"/>
      <c r="H56" s="165"/>
      <c r="I56" s="166">
        <f>SUM(I5:I54)</f>
        <v>0</v>
      </c>
      <c r="J56" s="203"/>
      <c r="K56" s="165"/>
      <c r="L56" s="166">
        <f>SUM(L5:L54)</f>
        <v>0</v>
      </c>
      <c r="M56" s="203"/>
      <c r="N56" s="165"/>
      <c r="O56" s="169">
        <f>SUM(O5:O54)</f>
        <v>0</v>
      </c>
      <c r="P56" s="204"/>
      <c r="Q56" s="205"/>
    </row>
    <row r="57" spans="1:17">
      <c r="A57" s="195"/>
      <c r="B57" s="196"/>
      <c r="C57" s="197"/>
      <c r="D57" s="197"/>
      <c r="E57" s="198"/>
      <c r="F57" s="199"/>
      <c r="G57" s="206"/>
      <c r="H57" s="207"/>
      <c r="I57" s="207"/>
      <c r="J57" s="206"/>
      <c r="K57" s="207"/>
      <c r="L57" s="207"/>
      <c r="M57" s="206"/>
      <c r="N57" s="207"/>
      <c r="O57" s="207"/>
      <c r="P57" s="206"/>
      <c r="Q57" s="207"/>
    </row>
    <row r="58" spans="1:17">
      <c r="A58" s="195"/>
      <c r="B58" s="196"/>
      <c r="C58" s="197"/>
      <c r="D58" s="197"/>
      <c r="E58" s="198"/>
      <c r="F58" s="199"/>
      <c r="G58" s="206"/>
      <c r="H58" s="207"/>
      <c r="I58" s="207"/>
      <c r="J58" s="206"/>
      <c r="K58" s="207"/>
      <c r="L58" s="207"/>
      <c r="M58" s="206"/>
      <c r="N58" s="207"/>
      <c r="O58" s="207"/>
      <c r="P58" s="206"/>
      <c r="Q58" s="207"/>
    </row>
    <row r="59" spans="1:17" ht="16.5">
      <c r="A59" s="208" t="s">
        <v>74</v>
      </c>
      <c r="B59" s="206"/>
      <c r="C59" s="206"/>
      <c r="D59" s="206"/>
      <c r="E59" s="206"/>
      <c r="F59" s="206"/>
    </row>
    <row r="60" spans="1:17">
      <c r="A60" s="208" t="s">
        <v>75</v>
      </c>
      <c r="B60" s="206"/>
      <c r="C60" s="206"/>
      <c r="D60" s="206"/>
      <c r="E60" s="206"/>
      <c r="F60" s="206"/>
    </row>
    <row r="61" spans="1:17">
      <c r="A61" s="195" t="s">
        <v>76</v>
      </c>
      <c r="B61" s="206"/>
      <c r="C61" s="206"/>
      <c r="D61" s="206"/>
      <c r="E61" s="206"/>
      <c r="F61" s="206"/>
    </row>
    <row r="62" spans="1:17">
      <c r="A62" s="195" t="s">
        <v>77</v>
      </c>
      <c r="B62" s="206"/>
      <c r="C62" s="206"/>
      <c r="D62" s="206"/>
      <c r="E62" s="206"/>
      <c r="F62" s="206"/>
    </row>
    <row r="63" spans="1:17">
      <c r="A63" s="209" t="s">
        <v>78</v>
      </c>
      <c r="B63" s="210"/>
      <c r="C63" s="210"/>
      <c r="D63" s="210"/>
      <c r="E63" s="210"/>
      <c r="F63" s="210"/>
    </row>
  </sheetData>
  <sheetProtection sheet="1" objects="1" scenarios="1" formatCells="0" formatColumns="0" formatRows="0"/>
  <sortState ref="A6:D46">
    <sortCondition ref="A6:A46"/>
  </sortState>
  <mergeCells count="7">
    <mergeCell ref="P3:Q3"/>
    <mergeCell ref="A3:F3"/>
    <mergeCell ref="A2:F2"/>
    <mergeCell ref="G2:Q2"/>
    <mergeCell ref="G3:I3"/>
    <mergeCell ref="J3:L3"/>
    <mergeCell ref="M3:O3"/>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3"/>
  <sheetViews>
    <sheetView workbookViewId="0">
      <selection activeCell="E5" sqref="E5:E52"/>
    </sheetView>
  </sheetViews>
  <sheetFormatPr defaultColWidth="8.81640625" defaultRowHeight="14.5"/>
  <cols>
    <col min="1" max="1" width="18.54296875" style="176" bestFit="1" customWidth="1"/>
    <col min="2" max="2" width="6.26953125" style="176" bestFit="1" customWidth="1"/>
    <col min="3" max="3" width="7.08984375" style="176" customWidth="1"/>
    <col min="4" max="4" width="6.1796875" style="176" customWidth="1"/>
    <col min="5" max="5" width="8.7265625" style="176" customWidth="1"/>
    <col min="6" max="7" width="11" style="176" customWidth="1"/>
    <col min="8" max="8" width="12.1796875" style="176" customWidth="1"/>
    <col min="9" max="9" width="9" style="176" customWidth="1"/>
    <col min="10" max="10" width="9.81640625" style="176" customWidth="1"/>
    <col min="11" max="11" width="13.26953125" style="176" customWidth="1"/>
    <col min="12" max="12" width="8.81640625" style="176" customWidth="1"/>
    <col min="13" max="13" width="10.1796875" style="176" customWidth="1"/>
    <col min="14" max="14" width="12.81640625" style="176" customWidth="1"/>
    <col min="15" max="15" width="8.81640625" style="176"/>
    <col min="16" max="16" width="9.453125" style="176" customWidth="1"/>
    <col min="17" max="255" width="8.81640625" style="176"/>
    <col min="256" max="256" width="18.54296875" style="176" bestFit="1" customWidth="1"/>
    <col min="257" max="257" width="5.54296875" style="176" bestFit="1" customWidth="1"/>
    <col min="258" max="258" width="4.453125" style="176" bestFit="1" customWidth="1"/>
    <col min="259" max="261" width="14.81640625" style="176" customWidth="1"/>
    <col min="262" max="262" width="16.54296875" style="176" customWidth="1"/>
    <col min="263" max="511" width="8.81640625" style="176"/>
    <col min="512" max="512" width="18.54296875" style="176" bestFit="1" customWidth="1"/>
    <col min="513" max="513" width="5.54296875" style="176" bestFit="1" customWidth="1"/>
    <col min="514" max="514" width="4.453125" style="176" bestFit="1" customWidth="1"/>
    <col min="515" max="517" width="14.81640625" style="176" customWidth="1"/>
    <col min="518" max="518" width="16.54296875" style="176" customWidth="1"/>
    <col min="519" max="767" width="8.81640625" style="176"/>
    <col min="768" max="768" width="18.54296875" style="176" bestFit="1" customWidth="1"/>
    <col min="769" max="769" width="5.54296875" style="176" bestFit="1" customWidth="1"/>
    <col min="770" max="770" width="4.453125" style="176" bestFit="1" customWidth="1"/>
    <col min="771" max="773" width="14.81640625" style="176" customWidth="1"/>
    <col min="774" max="774" width="16.54296875" style="176" customWidth="1"/>
    <col min="775" max="1023" width="8.81640625" style="176"/>
    <col min="1024" max="1024" width="18.54296875" style="176" bestFit="1" customWidth="1"/>
    <col min="1025" max="1025" width="5.54296875" style="176" bestFit="1" customWidth="1"/>
    <col min="1026" max="1026" width="4.453125" style="176" bestFit="1" customWidth="1"/>
    <col min="1027" max="1029" width="14.81640625" style="176" customWidth="1"/>
    <col min="1030" max="1030" width="16.54296875" style="176" customWidth="1"/>
    <col min="1031" max="1279" width="8.81640625" style="176"/>
    <col min="1280" max="1280" width="18.54296875" style="176" bestFit="1" customWidth="1"/>
    <col min="1281" max="1281" width="5.54296875" style="176" bestFit="1" customWidth="1"/>
    <col min="1282" max="1282" width="4.453125" style="176" bestFit="1" customWidth="1"/>
    <col min="1283" max="1285" width="14.81640625" style="176" customWidth="1"/>
    <col min="1286" max="1286" width="16.54296875" style="176" customWidth="1"/>
    <col min="1287" max="1535" width="8.81640625" style="176"/>
    <col min="1536" max="1536" width="18.54296875" style="176" bestFit="1" customWidth="1"/>
    <col min="1537" max="1537" width="5.54296875" style="176" bestFit="1" customWidth="1"/>
    <col min="1538" max="1538" width="4.453125" style="176" bestFit="1" customWidth="1"/>
    <col min="1539" max="1541" width="14.81640625" style="176" customWidth="1"/>
    <col min="1542" max="1542" width="16.54296875" style="176" customWidth="1"/>
    <col min="1543" max="1791" width="8.81640625" style="176"/>
    <col min="1792" max="1792" width="18.54296875" style="176" bestFit="1" customWidth="1"/>
    <col min="1793" max="1793" width="5.54296875" style="176" bestFit="1" customWidth="1"/>
    <col min="1794" max="1794" width="4.453125" style="176" bestFit="1" customWidth="1"/>
    <col min="1795" max="1797" width="14.81640625" style="176" customWidth="1"/>
    <col min="1798" max="1798" width="16.54296875" style="176" customWidth="1"/>
    <col min="1799" max="2047" width="8.81640625" style="176"/>
    <col min="2048" max="2048" width="18.54296875" style="176" bestFit="1" customWidth="1"/>
    <col min="2049" max="2049" width="5.54296875" style="176" bestFit="1" customWidth="1"/>
    <col min="2050" max="2050" width="4.453125" style="176" bestFit="1" customWidth="1"/>
    <col min="2051" max="2053" width="14.81640625" style="176" customWidth="1"/>
    <col min="2054" max="2054" width="16.54296875" style="176" customWidth="1"/>
    <col min="2055" max="2303" width="8.81640625" style="176"/>
    <col min="2304" max="2304" width="18.54296875" style="176" bestFit="1" customWidth="1"/>
    <col min="2305" max="2305" width="5.54296875" style="176" bestFit="1" customWidth="1"/>
    <col min="2306" max="2306" width="4.453125" style="176" bestFit="1" customWidth="1"/>
    <col min="2307" max="2309" width="14.81640625" style="176" customWidth="1"/>
    <col min="2310" max="2310" width="16.54296875" style="176" customWidth="1"/>
    <col min="2311" max="2559" width="8.81640625" style="176"/>
    <col min="2560" max="2560" width="18.54296875" style="176" bestFit="1" customWidth="1"/>
    <col min="2561" max="2561" width="5.54296875" style="176" bestFit="1" customWidth="1"/>
    <col min="2562" max="2562" width="4.453125" style="176" bestFit="1" customWidth="1"/>
    <col min="2563" max="2565" width="14.81640625" style="176" customWidth="1"/>
    <col min="2566" max="2566" width="16.54296875" style="176" customWidth="1"/>
    <col min="2567" max="2815" width="8.81640625" style="176"/>
    <col min="2816" max="2816" width="18.54296875" style="176" bestFit="1" customWidth="1"/>
    <col min="2817" max="2817" width="5.54296875" style="176" bestFit="1" customWidth="1"/>
    <col min="2818" max="2818" width="4.453125" style="176" bestFit="1" customWidth="1"/>
    <col min="2819" max="2821" width="14.81640625" style="176" customWidth="1"/>
    <col min="2822" max="2822" width="16.54296875" style="176" customWidth="1"/>
    <col min="2823" max="3071" width="8.81640625" style="176"/>
    <col min="3072" max="3072" width="18.54296875" style="176" bestFit="1" customWidth="1"/>
    <col min="3073" max="3073" width="5.54296875" style="176" bestFit="1" customWidth="1"/>
    <col min="3074" max="3074" width="4.453125" style="176" bestFit="1" customWidth="1"/>
    <col min="3075" max="3077" width="14.81640625" style="176" customWidth="1"/>
    <col min="3078" max="3078" width="16.54296875" style="176" customWidth="1"/>
    <col min="3079" max="3327" width="8.81640625" style="176"/>
    <col min="3328" max="3328" width="18.54296875" style="176" bestFit="1" customWidth="1"/>
    <col min="3329" max="3329" width="5.54296875" style="176" bestFit="1" customWidth="1"/>
    <col min="3330" max="3330" width="4.453125" style="176" bestFit="1" customWidth="1"/>
    <col min="3331" max="3333" width="14.81640625" style="176" customWidth="1"/>
    <col min="3334" max="3334" width="16.54296875" style="176" customWidth="1"/>
    <col min="3335" max="3583" width="8.81640625" style="176"/>
    <col min="3584" max="3584" width="18.54296875" style="176" bestFit="1" customWidth="1"/>
    <col min="3585" max="3585" width="5.54296875" style="176" bestFit="1" customWidth="1"/>
    <col min="3586" max="3586" width="4.453125" style="176" bestFit="1" customWidth="1"/>
    <col min="3587" max="3589" width="14.81640625" style="176" customWidth="1"/>
    <col min="3590" max="3590" width="16.54296875" style="176" customWidth="1"/>
    <col min="3591" max="3839" width="8.81640625" style="176"/>
    <col min="3840" max="3840" width="18.54296875" style="176" bestFit="1" customWidth="1"/>
    <col min="3841" max="3841" width="5.54296875" style="176" bestFit="1" customWidth="1"/>
    <col min="3842" max="3842" width="4.453125" style="176" bestFit="1" customWidth="1"/>
    <col min="3843" max="3845" width="14.81640625" style="176" customWidth="1"/>
    <col min="3846" max="3846" width="16.54296875" style="176" customWidth="1"/>
    <col min="3847" max="4095" width="8.81640625" style="176"/>
    <col min="4096" max="4096" width="18.54296875" style="176" bestFit="1" customWidth="1"/>
    <col min="4097" max="4097" width="5.54296875" style="176" bestFit="1" customWidth="1"/>
    <col min="4098" max="4098" width="4.453125" style="176" bestFit="1" customWidth="1"/>
    <col min="4099" max="4101" width="14.81640625" style="176" customWidth="1"/>
    <col min="4102" max="4102" width="16.54296875" style="176" customWidth="1"/>
    <col min="4103" max="4351" width="8.81640625" style="176"/>
    <col min="4352" max="4352" width="18.54296875" style="176" bestFit="1" customWidth="1"/>
    <col min="4353" max="4353" width="5.54296875" style="176" bestFit="1" customWidth="1"/>
    <col min="4354" max="4354" width="4.453125" style="176" bestFit="1" customWidth="1"/>
    <col min="4355" max="4357" width="14.81640625" style="176" customWidth="1"/>
    <col min="4358" max="4358" width="16.54296875" style="176" customWidth="1"/>
    <col min="4359" max="4607" width="8.81640625" style="176"/>
    <col min="4608" max="4608" width="18.54296875" style="176" bestFit="1" customWidth="1"/>
    <col min="4609" max="4609" width="5.54296875" style="176" bestFit="1" customWidth="1"/>
    <col min="4610" max="4610" width="4.453125" style="176" bestFit="1" customWidth="1"/>
    <col min="4611" max="4613" width="14.81640625" style="176" customWidth="1"/>
    <col min="4614" max="4614" width="16.54296875" style="176" customWidth="1"/>
    <col min="4615" max="4863" width="8.81640625" style="176"/>
    <col min="4864" max="4864" width="18.54296875" style="176" bestFit="1" customWidth="1"/>
    <col min="4865" max="4865" width="5.54296875" style="176" bestFit="1" customWidth="1"/>
    <col min="4866" max="4866" width="4.453125" style="176" bestFit="1" customWidth="1"/>
    <col min="4867" max="4869" width="14.81640625" style="176" customWidth="1"/>
    <col min="4870" max="4870" width="16.54296875" style="176" customWidth="1"/>
    <col min="4871" max="5119" width="8.81640625" style="176"/>
    <col min="5120" max="5120" width="18.54296875" style="176" bestFit="1" customWidth="1"/>
    <col min="5121" max="5121" width="5.54296875" style="176" bestFit="1" customWidth="1"/>
    <col min="5122" max="5122" width="4.453125" style="176" bestFit="1" customWidth="1"/>
    <col min="5123" max="5125" width="14.81640625" style="176" customWidth="1"/>
    <col min="5126" max="5126" width="16.54296875" style="176" customWidth="1"/>
    <col min="5127" max="5375" width="8.81640625" style="176"/>
    <col min="5376" max="5376" width="18.54296875" style="176" bestFit="1" customWidth="1"/>
    <col min="5377" max="5377" width="5.54296875" style="176" bestFit="1" customWidth="1"/>
    <col min="5378" max="5378" width="4.453125" style="176" bestFit="1" customWidth="1"/>
    <col min="5379" max="5381" width="14.81640625" style="176" customWidth="1"/>
    <col min="5382" max="5382" width="16.54296875" style="176" customWidth="1"/>
    <col min="5383" max="5631" width="8.81640625" style="176"/>
    <col min="5632" max="5632" width="18.54296875" style="176" bestFit="1" customWidth="1"/>
    <col min="5633" max="5633" width="5.54296875" style="176" bestFit="1" customWidth="1"/>
    <col min="5634" max="5634" width="4.453125" style="176" bestFit="1" customWidth="1"/>
    <col min="5635" max="5637" width="14.81640625" style="176" customWidth="1"/>
    <col min="5638" max="5638" width="16.54296875" style="176" customWidth="1"/>
    <col min="5639" max="5887" width="8.81640625" style="176"/>
    <col min="5888" max="5888" width="18.54296875" style="176" bestFit="1" customWidth="1"/>
    <col min="5889" max="5889" width="5.54296875" style="176" bestFit="1" customWidth="1"/>
    <col min="5890" max="5890" width="4.453125" style="176" bestFit="1" customWidth="1"/>
    <col min="5891" max="5893" width="14.81640625" style="176" customWidth="1"/>
    <col min="5894" max="5894" width="16.54296875" style="176" customWidth="1"/>
    <col min="5895" max="6143" width="8.81640625" style="176"/>
    <col min="6144" max="6144" width="18.54296875" style="176" bestFit="1" customWidth="1"/>
    <col min="6145" max="6145" width="5.54296875" style="176" bestFit="1" customWidth="1"/>
    <col min="6146" max="6146" width="4.453125" style="176" bestFit="1" customWidth="1"/>
    <col min="6147" max="6149" width="14.81640625" style="176" customWidth="1"/>
    <col min="6150" max="6150" width="16.54296875" style="176" customWidth="1"/>
    <col min="6151" max="6399" width="8.81640625" style="176"/>
    <col min="6400" max="6400" width="18.54296875" style="176" bestFit="1" customWidth="1"/>
    <col min="6401" max="6401" width="5.54296875" style="176" bestFit="1" customWidth="1"/>
    <col min="6402" max="6402" width="4.453125" style="176" bestFit="1" customWidth="1"/>
    <col min="6403" max="6405" width="14.81640625" style="176" customWidth="1"/>
    <col min="6406" max="6406" width="16.54296875" style="176" customWidth="1"/>
    <col min="6407" max="6655" width="8.81640625" style="176"/>
    <col min="6656" max="6656" width="18.54296875" style="176" bestFit="1" customWidth="1"/>
    <col min="6657" max="6657" width="5.54296875" style="176" bestFit="1" customWidth="1"/>
    <col min="6658" max="6658" width="4.453125" style="176" bestFit="1" customWidth="1"/>
    <col min="6659" max="6661" width="14.81640625" style="176" customWidth="1"/>
    <col min="6662" max="6662" width="16.54296875" style="176" customWidth="1"/>
    <col min="6663" max="6911" width="8.81640625" style="176"/>
    <col min="6912" max="6912" width="18.54296875" style="176" bestFit="1" customWidth="1"/>
    <col min="6913" max="6913" width="5.54296875" style="176" bestFit="1" customWidth="1"/>
    <col min="6914" max="6914" width="4.453125" style="176" bestFit="1" customWidth="1"/>
    <col min="6915" max="6917" width="14.81640625" style="176" customWidth="1"/>
    <col min="6918" max="6918" width="16.54296875" style="176" customWidth="1"/>
    <col min="6919" max="7167" width="8.81640625" style="176"/>
    <col min="7168" max="7168" width="18.54296875" style="176" bestFit="1" customWidth="1"/>
    <col min="7169" max="7169" width="5.54296875" style="176" bestFit="1" customWidth="1"/>
    <col min="7170" max="7170" width="4.453125" style="176" bestFit="1" customWidth="1"/>
    <col min="7171" max="7173" width="14.81640625" style="176" customWidth="1"/>
    <col min="7174" max="7174" width="16.54296875" style="176" customWidth="1"/>
    <col min="7175" max="7423" width="8.81640625" style="176"/>
    <col min="7424" max="7424" width="18.54296875" style="176" bestFit="1" customWidth="1"/>
    <col min="7425" max="7425" width="5.54296875" style="176" bestFit="1" customWidth="1"/>
    <col min="7426" max="7426" width="4.453125" style="176" bestFit="1" customWidth="1"/>
    <col min="7427" max="7429" width="14.81640625" style="176" customWidth="1"/>
    <col min="7430" max="7430" width="16.54296875" style="176" customWidth="1"/>
    <col min="7431" max="7679" width="8.81640625" style="176"/>
    <col min="7680" max="7680" width="18.54296875" style="176" bestFit="1" customWidth="1"/>
    <col min="7681" max="7681" width="5.54296875" style="176" bestFit="1" customWidth="1"/>
    <col min="7682" max="7682" width="4.453125" style="176" bestFit="1" customWidth="1"/>
    <col min="7683" max="7685" width="14.81640625" style="176" customWidth="1"/>
    <col min="7686" max="7686" width="16.54296875" style="176" customWidth="1"/>
    <col min="7687" max="7935" width="8.81640625" style="176"/>
    <col min="7936" max="7936" width="18.54296875" style="176" bestFit="1" customWidth="1"/>
    <col min="7937" max="7937" width="5.54296875" style="176" bestFit="1" customWidth="1"/>
    <col min="7938" max="7938" width="4.453125" style="176" bestFit="1" customWidth="1"/>
    <col min="7939" max="7941" width="14.81640625" style="176" customWidth="1"/>
    <col min="7942" max="7942" width="16.54296875" style="176" customWidth="1"/>
    <col min="7943" max="8191" width="8.81640625" style="176"/>
    <col min="8192" max="8192" width="18.54296875" style="176" bestFit="1" customWidth="1"/>
    <col min="8193" max="8193" width="5.54296875" style="176" bestFit="1" customWidth="1"/>
    <col min="8194" max="8194" width="4.453125" style="176" bestFit="1" customWidth="1"/>
    <col min="8195" max="8197" width="14.81640625" style="176" customWidth="1"/>
    <col min="8198" max="8198" width="16.54296875" style="176" customWidth="1"/>
    <col min="8199" max="8447" width="8.81640625" style="176"/>
    <col min="8448" max="8448" width="18.54296875" style="176" bestFit="1" customWidth="1"/>
    <col min="8449" max="8449" width="5.54296875" style="176" bestFit="1" customWidth="1"/>
    <col min="8450" max="8450" width="4.453125" style="176" bestFit="1" customWidth="1"/>
    <col min="8451" max="8453" width="14.81640625" style="176" customWidth="1"/>
    <col min="8454" max="8454" width="16.54296875" style="176" customWidth="1"/>
    <col min="8455" max="8703" width="8.81640625" style="176"/>
    <col min="8704" max="8704" width="18.54296875" style="176" bestFit="1" customWidth="1"/>
    <col min="8705" max="8705" width="5.54296875" style="176" bestFit="1" customWidth="1"/>
    <col min="8706" max="8706" width="4.453125" style="176" bestFit="1" customWidth="1"/>
    <col min="8707" max="8709" width="14.81640625" style="176" customWidth="1"/>
    <col min="8710" max="8710" width="16.54296875" style="176" customWidth="1"/>
    <col min="8711" max="8959" width="8.81640625" style="176"/>
    <col min="8960" max="8960" width="18.54296875" style="176" bestFit="1" customWidth="1"/>
    <col min="8961" max="8961" width="5.54296875" style="176" bestFit="1" customWidth="1"/>
    <col min="8962" max="8962" width="4.453125" style="176" bestFit="1" customWidth="1"/>
    <col min="8963" max="8965" width="14.81640625" style="176" customWidth="1"/>
    <col min="8966" max="8966" width="16.54296875" style="176" customWidth="1"/>
    <col min="8967" max="9215" width="8.81640625" style="176"/>
    <col min="9216" max="9216" width="18.54296875" style="176" bestFit="1" customWidth="1"/>
    <col min="9217" max="9217" width="5.54296875" style="176" bestFit="1" customWidth="1"/>
    <col min="9218" max="9218" width="4.453125" style="176" bestFit="1" customWidth="1"/>
    <col min="9219" max="9221" width="14.81640625" style="176" customWidth="1"/>
    <col min="9222" max="9222" width="16.54296875" style="176" customWidth="1"/>
    <col min="9223" max="9471" width="8.81640625" style="176"/>
    <col min="9472" max="9472" width="18.54296875" style="176" bestFit="1" customWidth="1"/>
    <col min="9473" max="9473" width="5.54296875" style="176" bestFit="1" customWidth="1"/>
    <col min="9474" max="9474" width="4.453125" style="176" bestFit="1" customWidth="1"/>
    <col min="9475" max="9477" width="14.81640625" style="176" customWidth="1"/>
    <col min="9478" max="9478" width="16.54296875" style="176" customWidth="1"/>
    <col min="9479" max="9727" width="8.81640625" style="176"/>
    <col min="9728" max="9728" width="18.54296875" style="176" bestFit="1" customWidth="1"/>
    <col min="9729" max="9729" width="5.54296875" style="176" bestFit="1" customWidth="1"/>
    <col min="9730" max="9730" width="4.453125" style="176" bestFit="1" customWidth="1"/>
    <col min="9731" max="9733" width="14.81640625" style="176" customWidth="1"/>
    <col min="9734" max="9734" width="16.54296875" style="176" customWidth="1"/>
    <col min="9735" max="9983" width="8.81640625" style="176"/>
    <col min="9984" max="9984" width="18.54296875" style="176" bestFit="1" customWidth="1"/>
    <col min="9985" max="9985" width="5.54296875" style="176" bestFit="1" customWidth="1"/>
    <col min="9986" max="9986" width="4.453125" style="176" bestFit="1" customWidth="1"/>
    <col min="9987" max="9989" width="14.81640625" style="176" customWidth="1"/>
    <col min="9990" max="9990" width="16.54296875" style="176" customWidth="1"/>
    <col min="9991" max="10239" width="8.81640625" style="176"/>
    <col min="10240" max="10240" width="18.54296875" style="176" bestFit="1" customWidth="1"/>
    <col min="10241" max="10241" width="5.54296875" style="176" bestFit="1" customWidth="1"/>
    <col min="10242" max="10242" width="4.453125" style="176" bestFit="1" customWidth="1"/>
    <col min="10243" max="10245" width="14.81640625" style="176" customWidth="1"/>
    <col min="10246" max="10246" width="16.54296875" style="176" customWidth="1"/>
    <col min="10247" max="10495" width="8.81640625" style="176"/>
    <col min="10496" max="10496" width="18.54296875" style="176" bestFit="1" customWidth="1"/>
    <col min="10497" max="10497" width="5.54296875" style="176" bestFit="1" customWidth="1"/>
    <col min="10498" max="10498" width="4.453125" style="176" bestFit="1" customWidth="1"/>
    <col min="10499" max="10501" width="14.81640625" style="176" customWidth="1"/>
    <col min="10502" max="10502" width="16.54296875" style="176" customWidth="1"/>
    <col min="10503" max="10751" width="8.81640625" style="176"/>
    <col min="10752" max="10752" width="18.54296875" style="176" bestFit="1" customWidth="1"/>
    <col min="10753" max="10753" width="5.54296875" style="176" bestFit="1" customWidth="1"/>
    <col min="10754" max="10754" width="4.453125" style="176" bestFit="1" customWidth="1"/>
    <col min="10755" max="10757" width="14.81640625" style="176" customWidth="1"/>
    <col min="10758" max="10758" width="16.54296875" style="176" customWidth="1"/>
    <col min="10759" max="11007" width="8.81640625" style="176"/>
    <col min="11008" max="11008" width="18.54296875" style="176" bestFit="1" customWidth="1"/>
    <col min="11009" max="11009" width="5.54296875" style="176" bestFit="1" customWidth="1"/>
    <col min="11010" max="11010" width="4.453125" style="176" bestFit="1" customWidth="1"/>
    <col min="11011" max="11013" width="14.81640625" style="176" customWidth="1"/>
    <col min="11014" max="11014" width="16.54296875" style="176" customWidth="1"/>
    <col min="11015" max="11263" width="8.81640625" style="176"/>
    <col min="11264" max="11264" width="18.54296875" style="176" bestFit="1" customWidth="1"/>
    <col min="11265" max="11265" width="5.54296875" style="176" bestFit="1" customWidth="1"/>
    <col min="11266" max="11266" width="4.453125" style="176" bestFit="1" customWidth="1"/>
    <col min="11267" max="11269" width="14.81640625" style="176" customWidth="1"/>
    <col min="11270" max="11270" width="16.54296875" style="176" customWidth="1"/>
    <col min="11271" max="11519" width="8.81640625" style="176"/>
    <col min="11520" max="11520" width="18.54296875" style="176" bestFit="1" customWidth="1"/>
    <col min="11521" max="11521" width="5.54296875" style="176" bestFit="1" customWidth="1"/>
    <col min="11522" max="11522" width="4.453125" style="176" bestFit="1" customWidth="1"/>
    <col min="11523" max="11525" width="14.81640625" style="176" customWidth="1"/>
    <col min="11526" max="11526" width="16.54296875" style="176" customWidth="1"/>
    <col min="11527" max="11775" width="8.81640625" style="176"/>
    <col min="11776" max="11776" width="18.54296875" style="176" bestFit="1" customWidth="1"/>
    <col min="11777" max="11777" width="5.54296875" style="176" bestFit="1" customWidth="1"/>
    <col min="11778" max="11778" width="4.453125" style="176" bestFit="1" customWidth="1"/>
    <col min="11779" max="11781" width="14.81640625" style="176" customWidth="1"/>
    <col min="11782" max="11782" width="16.54296875" style="176" customWidth="1"/>
    <col min="11783" max="12031" width="8.81640625" style="176"/>
    <col min="12032" max="12032" width="18.54296875" style="176" bestFit="1" customWidth="1"/>
    <col min="12033" max="12033" width="5.54296875" style="176" bestFit="1" customWidth="1"/>
    <col min="12034" max="12034" width="4.453125" style="176" bestFit="1" customWidth="1"/>
    <col min="12035" max="12037" width="14.81640625" style="176" customWidth="1"/>
    <col min="12038" max="12038" width="16.54296875" style="176" customWidth="1"/>
    <col min="12039" max="12287" width="8.81640625" style="176"/>
    <col min="12288" max="12288" width="18.54296875" style="176" bestFit="1" customWidth="1"/>
    <col min="12289" max="12289" width="5.54296875" style="176" bestFit="1" customWidth="1"/>
    <col min="12290" max="12290" width="4.453125" style="176" bestFit="1" customWidth="1"/>
    <col min="12291" max="12293" width="14.81640625" style="176" customWidth="1"/>
    <col min="12294" max="12294" width="16.54296875" style="176" customWidth="1"/>
    <col min="12295" max="12543" width="8.81640625" style="176"/>
    <col min="12544" max="12544" width="18.54296875" style="176" bestFit="1" customWidth="1"/>
    <col min="12545" max="12545" width="5.54296875" style="176" bestFit="1" customWidth="1"/>
    <col min="12546" max="12546" width="4.453125" style="176" bestFit="1" customWidth="1"/>
    <col min="12547" max="12549" width="14.81640625" style="176" customWidth="1"/>
    <col min="12550" max="12550" width="16.54296875" style="176" customWidth="1"/>
    <col min="12551" max="12799" width="8.81640625" style="176"/>
    <col min="12800" max="12800" width="18.54296875" style="176" bestFit="1" customWidth="1"/>
    <col min="12801" max="12801" width="5.54296875" style="176" bestFit="1" customWidth="1"/>
    <col min="12802" max="12802" width="4.453125" style="176" bestFit="1" customWidth="1"/>
    <col min="12803" max="12805" width="14.81640625" style="176" customWidth="1"/>
    <col min="12806" max="12806" width="16.54296875" style="176" customWidth="1"/>
    <col min="12807" max="13055" width="8.81640625" style="176"/>
    <col min="13056" max="13056" width="18.54296875" style="176" bestFit="1" customWidth="1"/>
    <col min="13057" max="13057" width="5.54296875" style="176" bestFit="1" customWidth="1"/>
    <col min="13058" max="13058" width="4.453125" style="176" bestFit="1" customWidth="1"/>
    <col min="13059" max="13061" width="14.81640625" style="176" customWidth="1"/>
    <col min="13062" max="13062" width="16.54296875" style="176" customWidth="1"/>
    <col min="13063" max="13311" width="8.81640625" style="176"/>
    <col min="13312" max="13312" width="18.54296875" style="176" bestFit="1" customWidth="1"/>
    <col min="13313" max="13313" width="5.54296875" style="176" bestFit="1" customWidth="1"/>
    <col min="13314" max="13314" width="4.453125" style="176" bestFit="1" customWidth="1"/>
    <col min="13315" max="13317" width="14.81640625" style="176" customWidth="1"/>
    <col min="13318" max="13318" width="16.54296875" style="176" customWidth="1"/>
    <col min="13319" max="13567" width="8.81640625" style="176"/>
    <col min="13568" max="13568" width="18.54296875" style="176" bestFit="1" customWidth="1"/>
    <col min="13569" max="13569" width="5.54296875" style="176" bestFit="1" customWidth="1"/>
    <col min="13570" max="13570" width="4.453125" style="176" bestFit="1" customWidth="1"/>
    <col min="13571" max="13573" width="14.81640625" style="176" customWidth="1"/>
    <col min="13574" max="13574" width="16.54296875" style="176" customWidth="1"/>
    <col min="13575" max="13823" width="8.81640625" style="176"/>
    <col min="13824" max="13824" width="18.54296875" style="176" bestFit="1" customWidth="1"/>
    <col min="13825" max="13825" width="5.54296875" style="176" bestFit="1" customWidth="1"/>
    <col min="13826" max="13826" width="4.453125" style="176" bestFit="1" customWidth="1"/>
    <col min="13827" max="13829" width="14.81640625" style="176" customWidth="1"/>
    <col min="13830" max="13830" width="16.54296875" style="176" customWidth="1"/>
    <col min="13831" max="14079" width="8.81640625" style="176"/>
    <col min="14080" max="14080" width="18.54296875" style="176" bestFit="1" customWidth="1"/>
    <col min="14081" max="14081" width="5.54296875" style="176" bestFit="1" customWidth="1"/>
    <col min="14082" max="14082" width="4.453125" style="176" bestFit="1" customWidth="1"/>
    <col min="14083" max="14085" width="14.81640625" style="176" customWidth="1"/>
    <col min="14086" max="14086" width="16.54296875" style="176" customWidth="1"/>
    <col min="14087" max="14335" width="8.81640625" style="176"/>
    <col min="14336" max="14336" width="18.54296875" style="176" bestFit="1" customWidth="1"/>
    <col min="14337" max="14337" width="5.54296875" style="176" bestFit="1" customWidth="1"/>
    <col min="14338" max="14338" width="4.453125" style="176" bestFit="1" customWidth="1"/>
    <col min="14339" max="14341" width="14.81640625" style="176" customWidth="1"/>
    <col min="14342" max="14342" width="16.54296875" style="176" customWidth="1"/>
    <col min="14343" max="14591" width="8.81640625" style="176"/>
    <col min="14592" max="14592" width="18.54296875" style="176" bestFit="1" customWidth="1"/>
    <col min="14593" max="14593" width="5.54296875" style="176" bestFit="1" customWidth="1"/>
    <col min="14594" max="14594" width="4.453125" style="176" bestFit="1" customWidth="1"/>
    <col min="14595" max="14597" width="14.81640625" style="176" customWidth="1"/>
    <col min="14598" max="14598" width="16.54296875" style="176" customWidth="1"/>
    <col min="14599" max="14847" width="8.81640625" style="176"/>
    <col min="14848" max="14848" width="18.54296875" style="176" bestFit="1" customWidth="1"/>
    <col min="14849" max="14849" width="5.54296875" style="176" bestFit="1" customWidth="1"/>
    <col min="14850" max="14850" width="4.453125" style="176" bestFit="1" customWidth="1"/>
    <col min="14851" max="14853" width="14.81640625" style="176" customWidth="1"/>
    <col min="14854" max="14854" width="16.54296875" style="176" customWidth="1"/>
    <col min="14855" max="15103" width="8.81640625" style="176"/>
    <col min="15104" max="15104" width="18.54296875" style="176" bestFit="1" customWidth="1"/>
    <col min="15105" max="15105" width="5.54296875" style="176" bestFit="1" customWidth="1"/>
    <col min="15106" max="15106" width="4.453125" style="176" bestFit="1" customWidth="1"/>
    <col min="15107" max="15109" width="14.81640625" style="176" customWidth="1"/>
    <col min="15110" max="15110" width="16.54296875" style="176" customWidth="1"/>
    <col min="15111" max="15359" width="8.81640625" style="176"/>
    <col min="15360" max="15360" width="18.54296875" style="176" bestFit="1" customWidth="1"/>
    <col min="15361" max="15361" width="5.54296875" style="176" bestFit="1" customWidth="1"/>
    <col min="15362" max="15362" width="4.453125" style="176" bestFit="1" customWidth="1"/>
    <col min="15363" max="15365" width="14.81640625" style="176" customWidth="1"/>
    <col min="15366" max="15366" width="16.54296875" style="176" customWidth="1"/>
    <col min="15367" max="15615" width="8.81640625" style="176"/>
    <col min="15616" max="15616" width="18.54296875" style="176" bestFit="1" customWidth="1"/>
    <col min="15617" max="15617" width="5.54296875" style="176" bestFit="1" customWidth="1"/>
    <col min="15618" max="15618" width="4.453125" style="176" bestFit="1" customWidth="1"/>
    <col min="15619" max="15621" width="14.81640625" style="176" customWidth="1"/>
    <col min="15622" max="15622" width="16.54296875" style="176" customWidth="1"/>
    <col min="15623" max="15871" width="8.81640625" style="176"/>
    <col min="15872" max="15872" width="18.54296875" style="176" bestFit="1" customWidth="1"/>
    <col min="15873" max="15873" width="5.54296875" style="176" bestFit="1" customWidth="1"/>
    <col min="15874" max="15874" width="4.453125" style="176" bestFit="1" customWidth="1"/>
    <col min="15875" max="15877" width="14.81640625" style="176" customWidth="1"/>
    <col min="15878" max="15878" width="16.54296875" style="176" customWidth="1"/>
    <col min="15879" max="16127" width="8.81640625" style="176"/>
    <col min="16128" max="16128" width="18.54296875" style="176" bestFit="1" customWidth="1"/>
    <col min="16129" max="16129" width="5.54296875" style="176" bestFit="1" customWidth="1"/>
    <col min="16130" max="16130" width="4.453125" style="176" bestFit="1" customWidth="1"/>
    <col min="16131" max="16133" width="14.81640625" style="176" customWidth="1"/>
    <col min="16134" max="16134" width="16.54296875" style="176" customWidth="1"/>
    <col min="16135" max="16384" width="8.81640625" style="176"/>
  </cols>
  <sheetData>
    <row r="1" spans="1:19" ht="12" customHeight="1">
      <c r="A1" s="175"/>
      <c r="B1" s="175"/>
      <c r="C1" s="175"/>
      <c r="D1" s="175"/>
      <c r="E1" s="175"/>
      <c r="F1" s="175"/>
      <c r="G1" s="175"/>
      <c r="H1" s="175"/>
      <c r="I1" s="175"/>
      <c r="J1" s="175"/>
      <c r="K1" s="175"/>
      <c r="L1" s="175"/>
      <c r="M1" s="175"/>
      <c r="N1" s="175"/>
      <c r="O1" s="175"/>
      <c r="P1" s="175"/>
      <c r="Q1" s="175"/>
    </row>
    <row r="2" spans="1:19" ht="54" customHeight="1" thickBot="1">
      <c r="A2" s="427" t="s">
        <v>180</v>
      </c>
      <c r="B2" s="427"/>
      <c r="C2" s="427"/>
      <c r="D2" s="427"/>
      <c r="E2" s="427"/>
      <c r="F2" s="427"/>
      <c r="G2" s="428" t="s">
        <v>236</v>
      </c>
      <c r="H2" s="428"/>
      <c r="I2" s="428"/>
      <c r="J2" s="428"/>
      <c r="K2" s="428"/>
      <c r="L2" s="428"/>
      <c r="M2" s="428"/>
      <c r="N2" s="428"/>
      <c r="O2" s="428"/>
      <c r="P2" s="428"/>
      <c r="Q2" s="428"/>
    </row>
    <row r="3" spans="1:19" ht="18" customHeight="1">
      <c r="A3" s="425" t="s">
        <v>82</v>
      </c>
      <c r="B3" s="426"/>
      <c r="C3" s="426"/>
      <c r="D3" s="426"/>
      <c r="E3" s="426"/>
      <c r="F3" s="426"/>
      <c r="G3" s="429">
        <f>'Enterprise Budget'!E3</f>
        <v>0</v>
      </c>
      <c r="H3" s="430"/>
      <c r="I3" s="431"/>
      <c r="J3" s="429">
        <f>'Enterprise Budget'!F3</f>
        <v>0</v>
      </c>
      <c r="K3" s="430"/>
      <c r="L3" s="431"/>
      <c r="M3" s="429">
        <f>'Enterprise Budget'!G3</f>
        <v>0</v>
      </c>
      <c r="N3" s="430"/>
      <c r="O3" s="432"/>
      <c r="P3" s="433" t="s">
        <v>179</v>
      </c>
      <c r="Q3" s="434"/>
      <c r="R3" s="174"/>
      <c r="S3" s="174"/>
    </row>
    <row r="4" spans="1:19" ht="69.650000000000006" customHeight="1">
      <c r="A4" s="2" t="s">
        <v>30</v>
      </c>
      <c r="B4" s="2" t="s">
        <v>31</v>
      </c>
      <c r="C4" s="170" t="s">
        <v>237</v>
      </c>
      <c r="D4" s="170" t="s">
        <v>84</v>
      </c>
      <c r="E4" s="4" t="s">
        <v>241</v>
      </c>
      <c r="F4" s="10" t="s">
        <v>242</v>
      </c>
      <c r="G4" s="157" t="s">
        <v>243</v>
      </c>
      <c r="H4" s="158" t="s">
        <v>235</v>
      </c>
      <c r="I4" s="11" t="s">
        <v>177</v>
      </c>
      <c r="J4" s="157" t="s">
        <v>243</v>
      </c>
      <c r="K4" s="158" t="s">
        <v>235</v>
      </c>
      <c r="L4" s="11" t="s">
        <v>177</v>
      </c>
      <c r="M4" s="157" t="s">
        <v>243</v>
      </c>
      <c r="N4" s="158" t="s">
        <v>235</v>
      </c>
      <c r="O4" s="12" t="s">
        <v>177</v>
      </c>
      <c r="P4" s="159" t="s">
        <v>244</v>
      </c>
      <c r="Q4" s="160" t="s">
        <v>178</v>
      </c>
      <c r="R4" s="174"/>
      <c r="S4" s="174"/>
    </row>
    <row r="5" spans="1:19">
      <c r="A5" s="177" t="s">
        <v>79</v>
      </c>
      <c r="B5" s="172">
        <v>0.9</v>
      </c>
      <c r="C5" s="178" t="s">
        <v>81</v>
      </c>
      <c r="D5" s="3">
        <f>IF(C5="lb",1,IF(C5="cwt",100,IF(C5="ton",2000,IF(C5="bu",56,0))))</f>
        <v>1</v>
      </c>
      <c r="E5" s="172"/>
      <c r="F5" s="179">
        <v>0.6</v>
      </c>
      <c r="G5" s="180"/>
      <c r="H5" s="161">
        <f>IF(B5&gt;0,((((G5*365)/$D5)/(1-$E5))*0.85)+($Q5),0)</f>
        <v>0</v>
      </c>
      <c r="I5" s="162">
        <f t="shared" ref="I5" si="0">IF(H5&gt;0,$F5*H5,0)</f>
        <v>0</v>
      </c>
      <c r="J5" s="180"/>
      <c r="K5" s="161">
        <f>IF(B5&gt;0,((((J5*365)/$D5)/(1-$E5))*0.85)+($Q5),0)</f>
        <v>0</v>
      </c>
      <c r="L5" s="162">
        <f t="shared" ref="L5" si="1">IF(K5&gt;0,$F5*K5,0)</f>
        <v>0</v>
      </c>
      <c r="M5" s="180"/>
      <c r="N5" s="161">
        <f>IF(B5&gt;0,((((M5*365)/$D5)/(1-$E5))*0.85)+($Q5),0)</f>
        <v>0</v>
      </c>
      <c r="O5" s="167">
        <f>IF(N5&gt;0,$F5*N5,0)</f>
        <v>0</v>
      </c>
      <c r="P5" s="181"/>
      <c r="Q5" s="162">
        <f t="shared" ref="Q5:Q21" si="2">((((P5*365)/$D5)*0.15)/(1-E5))</f>
        <v>0</v>
      </c>
      <c r="R5" s="174"/>
      <c r="S5" s="174"/>
    </row>
    <row r="6" spans="1:19">
      <c r="A6" s="177" t="s">
        <v>80</v>
      </c>
      <c r="B6" s="172">
        <v>0.9</v>
      </c>
      <c r="C6" s="178" t="s">
        <v>81</v>
      </c>
      <c r="D6" s="3">
        <f t="shared" ref="D6:D54" si="3">IF(C6="lb",1,IF(C6="cwt",100,IF(C6="ton",2000,IF(C6="bu",56,0))))</f>
        <v>1</v>
      </c>
      <c r="E6" s="172"/>
      <c r="F6" s="179">
        <v>0.2</v>
      </c>
      <c r="G6" s="180"/>
      <c r="H6" s="161">
        <f t="shared" ref="H6:H54" si="4">IF(B6&gt;0,((((G6*365)/$D6)/(1-$E6))*0.85)+($Q6),0)</f>
        <v>0</v>
      </c>
      <c r="I6" s="162">
        <f t="shared" ref="I6" si="5">IF(H6&gt;0,$F6*H6,0)</f>
        <v>0</v>
      </c>
      <c r="J6" s="180"/>
      <c r="K6" s="161">
        <f t="shared" ref="K6:K54" si="6">IF(B6&gt;0,((((J6*365)/$D6)/(1-$E6))*0.85)+($Q6),0)</f>
        <v>0</v>
      </c>
      <c r="L6" s="162">
        <f t="shared" ref="L6" si="7">IF(K6&gt;0,$F6*K6,0)</f>
        <v>0</v>
      </c>
      <c r="M6" s="180"/>
      <c r="N6" s="161">
        <f t="shared" ref="N6:N54" si="8">IF(B6&gt;0,((((M6*365)/$D6)/(1-$E6))*0.85)+($Q6),0)</f>
        <v>0</v>
      </c>
      <c r="O6" s="167">
        <f t="shared" ref="O6:O54" si="9">IF(N6&gt;0,$F6*N6,0)</f>
        <v>0</v>
      </c>
      <c r="P6" s="173"/>
      <c r="Q6" s="162">
        <f t="shared" si="2"/>
        <v>0</v>
      </c>
      <c r="R6" s="174"/>
      <c r="S6" s="174"/>
    </row>
    <row r="7" spans="1:19">
      <c r="A7" s="182" t="s">
        <v>53</v>
      </c>
      <c r="B7" s="183">
        <v>0.89</v>
      </c>
      <c r="C7" s="184" t="s">
        <v>54</v>
      </c>
      <c r="D7" s="3">
        <f t="shared" si="3"/>
        <v>100</v>
      </c>
      <c r="E7" s="172"/>
      <c r="F7" s="185">
        <v>10.5</v>
      </c>
      <c r="G7" s="186"/>
      <c r="H7" s="161">
        <f t="shared" si="4"/>
        <v>0</v>
      </c>
      <c r="I7" s="162">
        <f t="shared" ref="I7:I54" si="10">IF(H7&gt;0,$F7*H7,0)</f>
        <v>0</v>
      </c>
      <c r="J7" s="187"/>
      <c r="K7" s="161">
        <f t="shared" si="6"/>
        <v>0</v>
      </c>
      <c r="L7" s="162">
        <f t="shared" ref="L7:L54" si="11">IF(K7&gt;0,$F7*K7,0)</f>
        <v>0</v>
      </c>
      <c r="M7" s="187"/>
      <c r="N7" s="161">
        <f t="shared" si="8"/>
        <v>0</v>
      </c>
      <c r="O7" s="167">
        <f t="shared" si="9"/>
        <v>0</v>
      </c>
      <c r="P7" s="188"/>
      <c r="Q7" s="162">
        <f t="shared" si="2"/>
        <v>0</v>
      </c>
      <c r="R7" s="174"/>
      <c r="S7" s="174"/>
    </row>
    <row r="8" spans="1:19">
      <c r="A8" s="182" t="s">
        <v>44</v>
      </c>
      <c r="B8" s="183">
        <v>0.89</v>
      </c>
      <c r="C8" s="184" t="s">
        <v>33</v>
      </c>
      <c r="D8" s="3">
        <f t="shared" si="3"/>
        <v>2000</v>
      </c>
      <c r="E8" s="172"/>
      <c r="F8" s="185">
        <v>160</v>
      </c>
      <c r="G8" s="186"/>
      <c r="H8" s="161">
        <f t="shared" si="4"/>
        <v>0</v>
      </c>
      <c r="I8" s="162">
        <f t="shared" si="10"/>
        <v>0</v>
      </c>
      <c r="J8" s="187"/>
      <c r="K8" s="161">
        <f t="shared" si="6"/>
        <v>0</v>
      </c>
      <c r="L8" s="162">
        <f t="shared" si="11"/>
        <v>0</v>
      </c>
      <c r="M8" s="187"/>
      <c r="N8" s="161">
        <f t="shared" si="8"/>
        <v>0</v>
      </c>
      <c r="O8" s="167">
        <f t="shared" si="9"/>
        <v>0</v>
      </c>
      <c r="P8" s="188"/>
      <c r="Q8" s="162">
        <f t="shared" si="2"/>
        <v>0</v>
      </c>
      <c r="R8" s="174"/>
      <c r="S8" s="174"/>
    </row>
    <row r="9" spans="1:19">
      <c r="A9" s="182" t="s">
        <v>49</v>
      </c>
      <c r="B9" s="183">
        <v>0.94</v>
      </c>
      <c r="C9" s="184" t="s">
        <v>33</v>
      </c>
      <c r="D9" s="3">
        <f t="shared" si="3"/>
        <v>2000</v>
      </c>
      <c r="E9" s="172"/>
      <c r="F9" s="185">
        <v>1100</v>
      </c>
      <c r="G9" s="186"/>
      <c r="H9" s="161">
        <f t="shared" si="4"/>
        <v>0</v>
      </c>
      <c r="I9" s="162">
        <f t="shared" si="10"/>
        <v>0</v>
      </c>
      <c r="J9" s="187"/>
      <c r="K9" s="161">
        <f t="shared" si="6"/>
        <v>0</v>
      </c>
      <c r="L9" s="162">
        <f t="shared" si="11"/>
        <v>0</v>
      </c>
      <c r="M9" s="187"/>
      <c r="N9" s="161">
        <f t="shared" si="8"/>
        <v>0</v>
      </c>
      <c r="O9" s="167">
        <f t="shared" si="9"/>
        <v>0</v>
      </c>
      <c r="P9" s="188"/>
      <c r="Q9" s="162">
        <f t="shared" si="2"/>
        <v>0</v>
      </c>
      <c r="R9" s="174"/>
      <c r="S9" s="174"/>
    </row>
    <row r="10" spans="1:19">
      <c r="A10" s="182" t="s">
        <v>68</v>
      </c>
      <c r="B10" s="183">
        <v>0.89</v>
      </c>
      <c r="C10" s="184" t="s">
        <v>33</v>
      </c>
      <c r="D10" s="3">
        <f t="shared" si="3"/>
        <v>2000</v>
      </c>
      <c r="E10" s="172"/>
      <c r="F10" s="185"/>
      <c r="G10" s="186"/>
      <c r="H10" s="161">
        <f t="shared" si="4"/>
        <v>0</v>
      </c>
      <c r="I10" s="162">
        <f t="shared" si="10"/>
        <v>0</v>
      </c>
      <c r="J10" s="187"/>
      <c r="K10" s="161">
        <f t="shared" si="6"/>
        <v>0</v>
      </c>
      <c r="L10" s="162">
        <f t="shared" si="11"/>
        <v>0</v>
      </c>
      <c r="M10" s="187"/>
      <c r="N10" s="161">
        <f t="shared" si="8"/>
        <v>0</v>
      </c>
      <c r="O10" s="167">
        <f t="shared" si="9"/>
        <v>0</v>
      </c>
      <c r="P10" s="188"/>
      <c r="Q10" s="162">
        <f t="shared" si="2"/>
        <v>0</v>
      </c>
      <c r="R10" s="174"/>
      <c r="S10" s="174"/>
    </row>
    <row r="11" spans="1:19">
      <c r="A11" s="182" t="s">
        <v>65</v>
      </c>
      <c r="B11" s="183">
        <v>0.94</v>
      </c>
      <c r="C11" s="184" t="s">
        <v>33</v>
      </c>
      <c r="D11" s="3">
        <f t="shared" si="3"/>
        <v>2000</v>
      </c>
      <c r="E11" s="172"/>
      <c r="F11" s="185"/>
      <c r="G11" s="186"/>
      <c r="H11" s="161">
        <f t="shared" si="4"/>
        <v>0</v>
      </c>
      <c r="I11" s="162">
        <f t="shared" si="10"/>
        <v>0</v>
      </c>
      <c r="J11" s="187"/>
      <c r="K11" s="161">
        <f t="shared" si="6"/>
        <v>0</v>
      </c>
      <c r="L11" s="162">
        <f t="shared" si="11"/>
        <v>0</v>
      </c>
      <c r="M11" s="187"/>
      <c r="N11" s="161">
        <f t="shared" si="8"/>
        <v>0</v>
      </c>
      <c r="O11" s="167">
        <f t="shared" si="9"/>
        <v>0</v>
      </c>
      <c r="P11" s="188"/>
      <c r="Q11" s="162">
        <f t="shared" si="2"/>
        <v>0</v>
      </c>
      <c r="R11" s="174"/>
      <c r="S11" s="174"/>
    </row>
    <row r="12" spans="1:19">
      <c r="A12" s="182" t="s">
        <v>51</v>
      </c>
      <c r="B12" s="183">
        <v>0.9</v>
      </c>
      <c r="C12" s="184" t="s">
        <v>33</v>
      </c>
      <c r="D12" s="3">
        <f t="shared" si="3"/>
        <v>2000</v>
      </c>
      <c r="E12" s="172"/>
      <c r="F12" s="185">
        <v>350</v>
      </c>
      <c r="G12" s="186"/>
      <c r="H12" s="161">
        <f t="shared" si="4"/>
        <v>0</v>
      </c>
      <c r="I12" s="162">
        <f t="shared" si="10"/>
        <v>0</v>
      </c>
      <c r="J12" s="187"/>
      <c r="K12" s="161">
        <f t="shared" si="6"/>
        <v>0</v>
      </c>
      <c r="L12" s="162">
        <f t="shared" si="11"/>
        <v>0</v>
      </c>
      <c r="M12" s="187"/>
      <c r="N12" s="161">
        <f t="shared" si="8"/>
        <v>0</v>
      </c>
      <c r="O12" s="167">
        <f t="shared" si="9"/>
        <v>0</v>
      </c>
      <c r="P12" s="188"/>
      <c r="Q12" s="162">
        <f t="shared" si="2"/>
        <v>0</v>
      </c>
      <c r="R12" s="174"/>
      <c r="S12" s="174"/>
    </row>
    <row r="13" spans="1:19">
      <c r="A13" s="182" t="s">
        <v>41</v>
      </c>
      <c r="B13" s="183">
        <v>0.89</v>
      </c>
      <c r="C13" s="184" t="s">
        <v>33</v>
      </c>
      <c r="D13" s="3">
        <f t="shared" si="3"/>
        <v>2000</v>
      </c>
      <c r="E13" s="172"/>
      <c r="F13" s="185">
        <v>160</v>
      </c>
      <c r="G13" s="186"/>
      <c r="H13" s="161">
        <f t="shared" si="4"/>
        <v>0</v>
      </c>
      <c r="I13" s="162">
        <f t="shared" si="10"/>
        <v>0</v>
      </c>
      <c r="J13" s="187"/>
      <c r="K13" s="161">
        <f t="shared" si="6"/>
        <v>0</v>
      </c>
      <c r="L13" s="162">
        <f t="shared" si="11"/>
        <v>0</v>
      </c>
      <c r="M13" s="187"/>
      <c r="N13" s="161">
        <f t="shared" si="8"/>
        <v>0</v>
      </c>
      <c r="O13" s="167">
        <f t="shared" si="9"/>
        <v>0</v>
      </c>
      <c r="P13" s="188"/>
      <c r="Q13" s="162">
        <f t="shared" si="2"/>
        <v>0</v>
      </c>
      <c r="R13" s="174"/>
      <c r="S13" s="174"/>
    </row>
    <row r="14" spans="1:19">
      <c r="A14" s="182" t="s">
        <v>42</v>
      </c>
      <c r="B14" s="183">
        <v>0.89</v>
      </c>
      <c r="C14" s="184" t="s">
        <v>33</v>
      </c>
      <c r="D14" s="3">
        <f t="shared" si="3"/>
        <v>2000</v>
      </c>
      <c r="E14" s="172"/>
      <c r="F14" s="185">
        <v>538</v>
      </c>
      <c r="G14" s="186"/>
      <c r="H14" s="161">
        <f t="shared" si="4"/>
        <v>0</v>
      </c>
      <c r="I14" s="162">
        <f t="shared" si="10"/>
        <v>0</v>
      </c>
      <c r="J14" s="186"/>
      <c r="K14" s="161">
        <f t="shared" si="6"/>
        <v>0</v>
      </c>
      <c r="L14" s="162">
        <f t="shared" si="11"/>
        <v>0</v>
      </c>
      <c r="M14" s="186"/>
      <c r="N14" s="161">
        <f t="shared" si="8"/>
        <v>0</v>
      </c>
      <c r="O14" s="167">
        <f t="shared" si="9"/>
        <v>0</v>
      </c>
      <c r="P14" s="189"/>
      <c r="Q14" s="162">
        <f t="shared" si="2"/>
        <v>0</v>
      </c>
      <c r="R14" s="174"/>
      <c r="S14" s="174"/>
    </row>
    <row r="15" spans="1:19">
      <c r="A15" s="182" t="s">
        <v>35</v>
      </c>
      <c r="B15" s="183">
        <v>0.35</v>
      </c>
      <c r="C15" s="184" t="s">
        <v>33</v>
      </c>
      <c r="D15" s="3">
        <f t="shared" si="3"/>
        <v>2000</v>
      </c>
      <c r="E15" s="172"/>
      <c r="F15" s="185">
        <v>40</v>
      </c>
      <c r="G15" s="180"/>
      <c r="H15" s="161">
        <f t="shared" si="4"/>
        <v>0</v>
      </c>
      <c r="I15" s="162">
        <f t="shared" si="10"/>
        <v>0</v>
      </c>
      <c r="J15" s="180"/>
      <c r="K15" s="161">
        <f t="shared" si="6"/>
        <v>0</v>
      </c>
      <c r="L15" s="162">
        <f t="shared" si="11"/>
        <v>0</v>
      </c>
      <c r="M15" s="180"/>
      <c r="N15" s="161">
        <f t="shared" si="8"/>
        <v>0</v>
      </c>
      <c r="O15" s="167">
        <f t="shared" si="9"/>
        <v>0</v>
      </c>
      <c r="P15" s="173"/>
      <c r="Q15" s="162">
        <f t="shared" si="2"/>
        <v>0</v>
      </c>
      <c r="R15" s="174"/>
      <c r="S15" s="174"/>
    </row>
    <row r="16" spans="1:19">
      <c r="A16" s="182" t="s">
        <v>72</v>
      </c>
      <c r="B16" s="183">
        <v>0.8</v>
      </c>
      <c r="C16" s="184" t="s">
        <v>33</v>
      </c>
      <c r="D16" s="3">
        <f t="shared" si="3"/>
        <v>2000</v>
      </c>
      <c r="E16" s="172"/>
      <c r="F16" s="185"/>
      <c r="G16" s="190"/>
      <c r="H16" s="161">
        <f t="shared" si="4"/>
        <v>0</v>
      </c>
      <c r="I16" s="162">
        <f t="shared" si="10"/>
        <v>0</v>
      </c>
      <c r="J16" s="191"/>
      <c r="K16" s="161">
        <f t="shared" si="6"/>
        <v>0</v>
      </c>
      <c r="L16" s="162">
        <f t="shared" si="11"/>
        <v>0</v>
      </c>
      <c r="M16" s="191"/>
      <c r="N16" s="161">
        <f t="shared" si="8"/>
        <v>0</v>
      </c>
      <c r="O16" s="167">
        <f t="shared" si="9"/>
        <v>0</v>
      </c>
      <c r="P16" s="192"/>
      <c r="Q16" s="162">
        <f t="shared" si="2"/>
        <v>0</v>
      </c>
      <c r="R16" s="174"/>
      <c r="S16" s="174"/>
    </row>
    <row r="17" spans="1:19">
      <c r="A17" s="182" t="s">
        <v>43</v>
      </c>
      <c r="B17" s="183">
        <v>0.89</v>
      </c>
      <c r="C17" s="184" t="s">
        <v>33</v>
      </c>
      <c r="D17" s="3">
        <f t="shared" si="3"/>
        <v>2000</v>
      </c>
      <c r="E17" s="172"/>
      <c r="F17" s="185">
        <v>295</v>
      </c>
      <c r="G17" s="186"/>
      <c r="H17" s="161">
        <f t="shared" si="4"/>
        <v>0</v>
      </c>
      <c r="I17" s="162">
        <f t="shared" si="10"/>
        <v>0</v>
      </c>
      <c r="J17" s="186"/>
      <c r="K17" s="161">
        <f t="shared" si="6"/>
        <v>0</v>
      </c>
      <c r="L17" s="162">
        <f t="shared" si="11"/>
        <v>0</v>
      </c>
      <c r="M17" s="186"/>
      <c r="N17" s="161">
        <f t="shared" si="8"/>
        <v>0</v>
      </c>
      <c r="O17" s="167">
        <f t="shared" si="9"/>
        <v>0</v>
      </c>
      <c r="P17" s="189"/>
      <c r="Q17" s="162">
        <f t="shared" si="2"/>
        <v>0</v>
      </c>
      <c r="R17" s="174"/>
      <c r="S17" s="174"/>
    </row>
    <row r="18" spans="1:19">
      <c r="A18" s="182" t="s">
        <v>32</v>
      </c>
      <c r="B18" s="183">
        <v>0.89</v>
      </c>
      <c r="C18" s="184" t="s">
        <v>33</v>
      </c>
      <c r="D18" s="3">
        <f t="shared" si="3"/>
        <v>2000</v>
      </c>
      <c r="E18" s="172"/>
      <c r="F18" s="185">
        <v>178</v>
      </c>
      <c r="G18" s="193"/>
      <c r="H18" s="161">
        <f t="shared" si="4"/>
        <v>0</v>
      </c>
      <c r="I18" s="162">
        <f t="shared" si="10"/>
        <v>0</v>
      </c>
      <c r="J18" s="180"/>
      <c r="K18" s="161">
        <f t="shared" si="6"/>
        <v>0</v>
      </c>
      <c r="L18" s="162">
        <f t="shared" si="11"/>
        <v>0</v>
      </c>
      <c r="M18" s="180"/>
      <c r="N18" s="161">
        <f t="shared" si="8"/>
        <v>0</v>
      </c>
      <c r="O18" s="167">
        <f t="shared" si="9"/>
        <v>0</v>
      </c>
      <c r="P18" s="173"/>
      <c r="Q18" s="162">
        <f t="shared" si="2"/>
        <v>0</v>
      </c>
      <c r="R18" s="174"/>
      <c r="S18" s="174"/>
    </row>
    <row r="19" spans="1:19">
      <c r="A19" s="182" t="s">
        <v>61</v>
      </c>
      <c r="B19" s="183">
        <v>0.6</v>
      </c>
      <c r="C19" s="184" t="s">
        <v>33</v>
      </c>
      <c r="D19" s="3">
        <f t="shared" si="3"/>
        <v>2000</v>
      </c>
      <c r="E19" s="172"/>
      <c r="F19" s="185"/>
      <c r="G19" s="186"/>
      <c r="H19" s="161">
        <f t="shared" si="4"/>
        <v>0</v>
      </c>
      <c r="I19" s="162">
        <f t="shared" si="10"/>
        <v>0</v>
      </c>
      <c r="J19" s="186"/>
      <c r="K19" s="161">
        <f t="shared" si="6"/>
        <v>0</v>
      </c>
      <c r="L19" s="162">
        <f t="shared" si="11"/>
        <v>0</v>
      </c>
      <c r="M19" s="186"/>
      <c r="N19" s="161">
        <f t="shared" si="8"/>
        <v>0</v>
      </c>
      <c r="O19" s="167">
        <f t="shared" si="9"/>
        <v>0</v>
      </c>
      <c r="P19" s="189"/>
      <c r="Q19" s="162">
        <f t="shared" si="2"/>
        <v>0</v>
      </c>
      <c r="R19" s="174"/>
      <c r="S19" s="174"/>
    </row>
    <row r="20" spans="1:19">
      <c r="A20" s="182" t="s">
        <v>57</v>
      </c>
      <c r="B20" s="183">
        <v>0.87</v>
      </c>
      <c r="C20" s="184" t="s">
        <v>33</v>
      </c>
      <c r="D20" s="3">
        <f t="shared" si="3"/>
        <v>2000</v>
      </c>
      <c r="E20" s="172"/>
      <c r="F20" s="185">
        <v>231</v>
      </c>
      <c r="G20" s="180"/>
      <c r="H20" s="161">
        <f t="shared" si="4"/>
        <v>0</v>
      </c>
      <c r="I20" s="162">
        <f t="shared" si="10"/>
        <v>0</v>
      </c>
      <c r="J20" s="194"/>
      <c r="K20" s="161">
        <f t="shared" si="6"/>
        <v>0</v>
      </c>
      <c r="L20" s="162">
        <f t="shared" si="11"/>
        <v>0</v>
      </c>
      <c r="M20" s="180"/>
      <c r="N20" s="161">
        <f t="shared" si="8"/>
        <v>0</v>
      </c>
      <c r="O20" s="167">
        <f t="shared" si="9"/>
        <v>0</v>
      </c>
      <c r="P20" s="173"/>
      <c r="Q20" s="162">
        <f t="shared" si="2"/>
        <v>0</v>
      </c>
      <c r="R20" s="174"/>
      <c r="S20" s="174"/>
    </row>
    <row r="21" spans="1:19">
      <c r="A21" s="182" t="s">
        <v>62</v>
      </c>
      <c r="B21" s="183">
        <v>0.7</v>
      </c>
      <c r="C21" s="184" t="s">
        <v>33</v>
      </c>
      <c r="D21" s="3">
        <f t="shared" si="3"/>
        <v>2000</v>
      </c>
      <c r="E21" s="172"/>
      <c r="F21" s="185"/>
      <c r="G21" s="186"/>
      <c r="H21" s="161">
        <f t="shared" si="4"/>
        <v>0</v>
      </c>
      <c r="I21" s="162">
        <f t="shared" si="10"/>
        <v>0</v>
      </c>
      <c r="J21" s="186"/>
      <c r="K21" s="161">
        <f t="shared" si="6"/>
        <v>0</v>
      </c>
      <c r="L21" s="162">
        <f t="shared" si="11"/>
        <v>0</v>
      </c>
      <c r="M21" s="186"/>
      <c r="N21" s="161">
        <f t="shared" si="8"/>
        <v>0</v>
      </c>
      <c r="O21" s="167">
        <f t="shared" si="9"/>
        <v>0</v>
      </c>
      <c r="P21" s="189"/>
      <c r="Q21" s="162">
        <f t="shared" si="2"/>
        <v>0</v>
      </c>
      <c r="R21" s="174"/>
      <c r="S21" s="174"/>
    </row>
    <row r="22" spans="1:19">
      <c r="A22" s="182" t="s">
        <v>66</v>
      </c>
      <c r="B22" s="183">
        <v>0.89</v>
      </c>
      <c r="C22" s="184" t="s">
        <v>33</v>
      </c>
      <c r="D22" s="3">
        <f t="shared" si="3"/>
        <v>2000</v>
      </c>
      <c r="E22" s="172"/>
      <c r="F22" s="185"/>
      <c r="G22" s="186"/>
      <c r="H22" s="161">
        <f t="shared" si="4"/>
        <v>0</v>
      </c>
      <c r="I22" s="162">
        <f t="shared" si="10"/>
        <v>0</v>
      </c>
      <c r="J22" s="186"/>
      <c r="K22" s="161">
        <f t="shared" si="6"/>
        <v>0</v>
      </c>
      <c r="L22" s="162">
        <f t="shared" si="11"/>
        <v>0</v>
      </c>
      <c r="M22" s="186"/>
      <c r="N22" s="161">
        <f t="shared" si="8"/>
        <v>0</v>
      </c>
      <c r="O22" s="167">
        <f t="shared" si="9"/>
        <v>0</v>
      </c>
      <c r="P22" s="189"/>
      <c r="Q22" s="162">
        <f>((((P22*365)/$D22)*0.15)/(1-E22))</f>
        <v>0</v>
      </c>
      <c r="R22" s="174"/>
      <c r="S22" s="174"/>
    </row>
    <row r="23" spans="1:19">
      <c r="A23" s="182" t="s">
        <v>34</v>
      </c>
      <c r="B23" s="183">
        <v>0.89</v>
      </c>
      <c r="C23" s="184" t="s">
        <v>33</v>
      </c>
      <c r="D23" s="3">
        <f t="shared" si="3"/>
        <v>2000</v>
      </c>
      <c r="E23" s="172"/>
      <c r="F23" s="185">
        <v>115</v>
      </c>
      <c r="G23" s="186"/>
      <c r="H23" s="161">
        <f t="shared" si="4"/>
        <v>0</v>
      </c>
      <c r="I23" s="162">
        <f t="shared" si="10"/>
        <v>0</v>
      </c>
      <c r="J23" s="186"/>
      <c r="K23" s="161">
        <f t="shared" si="6"/>
        <v>0</v>
      </c>
      <c r="L23" s="162">
        <f t="shared" si="11"/>
        <v>0</v>
      </c>
      <c r="M23" s="186"/>
      <c r="N23" s="161">
        <f t="shared" si="8"/>
        <v>0</v>
      </c>
      <c r="O23" s="167">
        <f t="shared" si="9"/>
        <v>0</v>
      </c>
      <c r="P23" s="189"/>
      <c r="Q23" s="162">
        <f t="shared" ref="Q23:Q54" si="12">((((P23*365)/$D23)*0.15)/(1-E23))</f>
        <v>0</v>
      </c>
      <c r="R23" s="174"/>
      <c r="S23" s="174"/>
    </row>
    <row r="24" spans="1:19">
      <c r="A24" s="182" t="s">
        <v>48</v>
      </c>
      <c r="B24" s="183">
        <v>0.89</v>
      </c>
      <c r="C24" s="184" t="s">
        <v>33</v>
      </c>
      <c r="D24" s="3">
        <f t="shared" si="3"/>
        <v>2000</v>
      </c>
      <c r="E24" s="172"/>
      <c r="F24" s="185">
        <v>285</v>
      </c>
      <c r="G24" s="186"/>
      <c r="H24" s="161">
        <f t="shared" si="4"/>
        <v>0</v>
      </c>
      <c r="I24" s="162">
        <f t="shared" si="10"/>
        <v>0</v>
      </c>
      <c r="J24" s="186"/>
      <c r="K24" s="161">
        <f t="shared" si="6"/>
        <v>0</v>
      </c>
      <c r="L24" s="162">
        <f t="shared" si="11"/>
        <v>0</v>
      </c>
      <c r="M24" s="186"/>
      <c r="N24" s="161">
        <f t="shared" si="8"/>
        <v>0</v>
      </c>
      <c r="O24" s="167">
        <f t="shared" si="9"/>
        <v>0</v>
      </c>
      <c r="P24" s="189"/>
      <c r="Q24" s="162">
        <f t="shared" si="12"/>
        <v>0</v>
      </c>
      <c r="S24" s="174"/>
    </row>
    <row r="25" spans="1:19">
      <c r="A25" s="182" t="s">
        <v>70</v>
      </c>
      <c r="B25" s="183">
        <v>0.89</v>
      </c>
      <c r="C25" s="184" t="s">
        <v>33</v>
      </c>
      <c r="D25" s="3">
        <f t="shared" si="3"/>
        <v>2000</v>
      </c>
      <c r="E25" s="172"/>
      <c r="F25" s="185"/>
      <c r="G25" s="186"/>
      <c r="H25" s="161">
        <f t="shared" si="4"/>
        <v>0</v>
      </c>
      <c r="I25" s="162">
        <f t="shared" si="10"/>
        <v>0</v>
      </c>
      <c r="J25" s="186"/>
      <c r="K25" s="161">
        <f t="shared" si="6"/>
        <v>0</v>
      </c>
      <c r="L25" s="162">
        <f t="shared" si="11"/>
        <v>0</v>
      </c>
      <c r="M25" s="186"/>
      <c r="N25" s="161">
        <f t="shared" si="8"/>
        <v>0</v>
      </c>
      <c r="O25" s="167">
        <f t="shared" si="9"/>
        <v>0</v>
      </c>
      <c r="P25" s="189"/>
      <c r="Q25" s="162">
        <f t="shared" si="12"/>
        <v>0</v>
      </c>
      <c r="R25" s="174"/>
      <c r="S25" s="174"/>
    </row>
    <row r="26" spans="1:19">
      <c r="A26" s="182" t="s">
        <v>40</v>
      </c>
      <c r="B26" s="183">
        <v>0.89</v>
      </c>
      <c r="C26" s="184" t="s">
        <v>33</v>
      </c>
      <c r="D26" s="3">
        <f t="shared" si="3"/>
        <v>2000</v>
      </c>
      <c r="E26" s="172"/>
      <c r="F26" s="185">
        <v>130</v>
      </c>
      <c r="G26" s="186"/>
      <c r="H26" s="161">
        <f t="shared" si="4"/>
        <v>0</v>
      </c>
      <c r="I26" s="162">
        <f t="shared" si="10"/>
        <v>0</v>
      </c>
      <c r="J26" s="186"/>
      <c r="K26" s="161">
        <f t="shared" si="6"/>
        <v>0</v>
      </c>
      <c r="L26" s="162">
        <f t="shared" si="11"/>
        <v>0</v>
      </c>
      <c r="M26" s="186"/>
      <c r="N26" s="161">
        <f t="shared" si="8"/>
        <v>0</v>
      </c>
      <c r="O26" s="167">
        <f t="shared" si="9"/>
        <v>0</v>
      </c>
      <c r="P26" s="189"/>
      <c r="Q26" s="162">
        <f t="shared" si="12"/>
        <v>0</v>
      </c>
    </row>
    <row r="27" spans="1:19">
      <c r="A27" s="182" t="s">
        <v>45</v>
      </c>
      <c r="B27" s="183">
        <v>0.89</v>
      </c>
      <c r="C27" s="184" t="s">
        <v>33</v>
      </c>
      <c r="D27" s="3">
        <f t="shared" si="3"/>
        <v>2000</v>
      </c>
      <c r="E27" s="172"/>
      <c r="F27" s="185">
        <v>173.75</v>
      </c>
      <c r="G27" s="186"/>
      <c r="H27" s="161">
        <f t="shared" si="4"/>
        <v>0</v>
      </c>
      <c r="I27" s="162">
        <f t="shared" si="10"/>
        <v>0</v>
      </c>
      <c r="J27" s="186"/>
      <c r="K27" s="161">
        <f t="shared" si="6"/>
        <v>0</v>
      </c>
      <c r="L27" s="162">
        <f t="shared" si="11"/>
        <v>0</v>
      </c>
      <c r="M27" s="186"/>
      <c r="N27" s="161">
        <f t="shared" si="8"/>
        <v>0</v>
      </c>
      <c r="O27" s="167">
        <f t="shared" si="9"/>
        <v>0</v>
      </c>
      <c r="P27" s="189"/>
      <c r="Q27" s="162">
        <f t="shared" si="12"/>
        <v>0</v>
      </c>
    </row>
    <row r="28" spans="1:19">
      <c r="A28" s="182" t="s">
        <v>47</v>
      </c>
      <c r="B28" s="183">
        <v>0.87</v>
      </c>
      <c r="C28" s="184" t="s">
        <v>33</v>
      </c>
      <c r="D28" s="3">
        <f t="shared" si="3"/>
        <v>2000</v>
      </c>
      <c r="E28" s="172"/>
      <c r="F28" s="185">
        <v>148</v>
      </c>
      <c r="G28" s="186"/>
      <c r="H28" s="161">
        <f t="shared" si="4"/>
        <v>0</v>
      </c>
      <c r="I28" s="162">
        <f t="shared" si="10"/>
        <v>0</v>
      </c>
      <c r="J28" s="186"/>
      <c r="K28" s="161">
        <f t="shared" si="6"/>
        <v>0</v>
      </c>
      <c r="L28" s="162">
        <f t="shared" si="11"/>
        <v>0</v>
      </c>
      <c r="M28" s="186"/>
      <c r="N28" s="161">
        <f t="shared" si="8"/>
        <v>0</v>
      </c>
      <c r="O28" s="167">
        <f t="shared" si="9"/>
        <v>0</v>
      </c>
      <c r="P28" s="189"/>
      <c r="Q28" s="162">
        <f t="shared" si="12"/>
        <v>0</v>
      </c>
    </row>
    <row r="29" spans="1:19">
      <c r="A29" s="182" t="s">
        <v>36</v>
      </c>
      <c r="B29" s="183">
        <v>0.86</v>
      </c>
      <c r="C29" s="184" t="s">
        <v>83</v>
      </c>
      <c r="D29" s="3">
        <f t="shared" si="3"/>
        <v>56</v>
      </c>
      <c r="E29" s="172"/>
      <c r="F29" s="185">
        <v>3.4</v>
      </c>
      <c r="G29" s="180"/>
      <c r="H29" s="161">
        <f t="shared" si="4"/>
        <v>0</v>
      </c>
      <c r="I29" s="162">
        <f t="shared" si="10"/>
        <v>0</v>
      </c>
      <c r="J29" s="180"/>
      <c r="K29" s="161">
        <f t="shared" si="6"/>
        <v>0</v>
      </c>
      <c r="L29" s="162">
        <f t="shared" si="11"/>
        <v>0</v>
      </c>
      <c r="M29" s="180"/>
      <c r="N29" s="161">
        <f t="shared" si="8"/>
        <v>0</v>
      </c>
      <c r="O29" s="167">
        <f t="shared" si="9"/>
        <v>0</v>
      </c>
      <c r="P29" s="173"/>
      <c r="Q29" s="162">
        <f t="shared" si="12"/>
        <v>0</v>
      </c>
    </row>
    <row r="30" spans="1:19">
      <c r="A30" s="182" t="s">
        <v>39</v>
      </c>
      <c r="B30" s="183">
        <v>0.89</v>
      </c>
      <c r="C30" s="184" t="s">
        <v>33</v>
      </c>
      <c r="D30" s="3">
        <f t="shared" si="3"/>
        <v>2000</v>
      </c>
      <c r="E30" s="172"/>
      <c r="F30" s="185">
        <v>138</v>
      </c>
      <c r="G30" s="186"/>
      <c r="H30" s="161">
        <f t="shared" si="4"/>
        <v>0</v>
      </c>
      <c r="I30" s="162">
        <f t="shared" si="10"/>
        <v>0</v>
      </c>
      <c r="J30" s="186"/>
      <c r="K30" s="161">
        <f t="shared" si="6"/>
        <v>0</v>
      </c>
      <c r="L30" s="162">
        <f t="shared" si="11"/>
        <v>0</v>
      </c>
      <c r="M30" s="186"/>
      <c r="N30" s="161">
        <f t="shared" si="8"/>
        <v>0</v>
      </c>
      <c r="O30" s="167">
        <f t="shared" si="9"/>
        <v>0</v>
      </c>
      <c r="P30" s="189"/>
      <c r="Q30" s="162">
        <f t="shared" si="12"/>
        <v>0</v>
      </c>
    </row>
    <row r="31" spans="1:19">
      <c r="A31" s="182" t="s">
        <v>55</v>
      </c>
      <c r="B31" s="183">
        <v>0.89</v>
      </c>
      <c r="C31" s="184" t="s">
        <v>33</v>
      </c>
      <c r="D31" s="3">
        <f t="shared" si="3"/>
        <v>2000</v>
      </c>
      <c r="E31" s="172"/>
      <c r="F31" s="185">
        <v>380</v>
      </c>
      <c r="G31" s="186"/>
      <c r="H31" s="161">
        <f t="shared" si="4"/>
        <v>0</v>
      </c>
      <c r="I31" s="162">
        <f t="shared" si="10"/>
        <v>0</v>
      </c>
      <c r="J31" s="186"/>
      <c r="K31" s="161">
        <f t="shared" si="6"/>
        <v>0</v>
      </c>
      <c r="L31" s="162">
        <f t="shared" si="11"/>
        <v>0</v>
      </c>
      <c r="M31" s="186"/>
      <c r="N31" s="161">
        <f t="shared" si="8"/>
        <v>0</v>
      </c>
      <c r="O31" s="167">
        <f t="shared" si="9"/>
        <v>0</v>
      </c>
      <c r="P31" s="189"/>
      <c r="Q31" s="162">
        <f t="shared" si="12"/>
        <v>0</v>
      </c>
    </row>
    <row r="32" spans="1:19">
      <c r="A32" s="182" t="s">
        <v>52</v>
      </c>
      <c r="B32" s="183">
        <v>0.89</v>
      </c>
      <c r="C32" s="184" t="s">
        <v>33</v>
      </c>
      <c r="D32" s="3">
        <f t="shared" si="3"/>
        <v>2000</v>
      </c>
      <c r="E32" s="172"/>
      <c r="F32" s="185">
        <v>388</v>
      </c>
      <c r="G32" s="180"/>
      <c r="H32" s="161">
        <f t="shared" si="4"/>
        <v>0</v>
      </c>
      <c r="I32" s="162">
        <f t="shared" si="10"/>
        <v>0</v>
      </c>
      <c r="J32" s="180"/>
      <c r="K32" s="161">
        <f t="shared" si="6"/>
        <v>0</v>
      </c>
      <c r="L32" s="162">
        <f t="shared" si="11"/>
        <v>0</v>
      </c>
      <c r="M32" s="180"/>
      <c r="N32" s="161">
        <f t="shared" si="8"/>
        <v>0</v>
      </c>
      <c r="O32" s="167">
        <f t="shared" si="9"/>
        <v>0</v>
      </c>
      <c r="P32" s="173"/>
      <c r="Q32" s="162">
        <f t="shared" si="12"/>
        <v>0</v>
      </c>
    </row>
    <row r="33" spans="1:17">
      <c r="A33" s="182" t="s">
        <v>59</v>
      </c>
      <c r="B33" s="183">
        <v>0.92</v>
      </c>
      <c r="C33" s="184" t="s">
        <v>33</v>
      </c>
      <c r="D33" s="3">
        <f t="shared" si="3"/>
        <v>2000</v>
      </c>
      <c r="E33" s="172"/>
      <c r="F33" s="185">
        <v>420</v>
      </c>
      <c r="G33" s="193"/>
      <c r="H33" s="161">
        <f t="shared" si="4"/>
        <v>0</v>
      </c>
      <c r="I33" s="162">
        <f t="shared" si="10"/>
        <v>0</v>
      </c>
      <c r="J33" s="180"/>
      <c r="K33" s="161">
        <f t="shared" si="6"/>
        <v>0</v>
      </c>
      <c r="L33" s="162">
        <f t="shared" si="11"/>
        <v>0</v>
      </c>
      <c r="M33" s="180"/>
      <c r="N33" s="161">
        <f t="shared" si="8"/>
        <v>0</v>
      </c>
      <c r="O33" s="167">
        <f t="shared" si="9"/>
        <v>0</v>
      </c>
      <c r="P33" s="173"/>
      <c r="Q33" s="162">
        <f t="shared" si="12"/>
        <v>0</v>
      </c>
    </row>
    <row r="34" spans="1:17">
      <c r="A34" s="182" t="s">
        <v>60</v>
      </c>
      <c r="B34" s="183">
        <v>0.92</v>
      </c>
      <c r="C34" s="184" t="s">
        <v>33</v>
      </c>
      <c r="D34" s="3">
        <f t="shared" si="3"/>
        <v>2000</v>
      </c>
      <c r="E34" s="172"/>
      <c r="F34" s="185"/>
      <c r="G34" s="186"/>
      <c r="H34" s="161">
        <f t="shared" si="4"/>
        <v>0</v>
      </c>
      <c r="I34" s="162">
        <f t="shared" si="10"/>
        <v>0</v>
      </c>
      <c r="J34" s="186"/>
      <c r="K34" s="161">
        <f t="shared" si="6"/>
        <v>0</v>
      </c>
      <c r="L34" s="162">
        <f t="shared" si="11"/>
        <v>0</v>
      </c>
      <c r="M34" s="186"/>
      <c r="N34" s="161">
        <f t="shared" si="8"/>
        <v>0</v>
      </c>
      <c r="O34" s="167">
        <f t="shared" si="9"/>
        <v>0</v>
      </c>
      <c r="P34" s="189"/>
      <c r="Q34" s="162">
        <f t="shared" si="12"/>
        <v>0</v>
      </c>
    </row>
    <row r="35" spans="1:17">
      <c r="A35" s="182" t="s">
        <v>50</v>
      </c>
      <c r="B35" s="183">
        <v>0.87</v>
      </c>
      <c r="C35" s="184" t="s">
        <v>33</v>
      </c>
      <c r="D35" s="3">
        <f t="shared" si="3"/>
        <v>2000</v>
      </c>
      <c r="E35" s="172"/>
      <c r="F35" s="185">
        <v>325.67</v>
      </c>
      <c r="G35" s="186"/>
      <c r="H35" s="161">
        <f t="shared" si="4"/>
        <v>0</v>
      </c>
      <c r="I35" s="162">
        <f t="shared" si="10"/>
        <v>0</v>
      </c>
      <c r="J35" s="186"/>
      <c r="K35" s="161">
        <f t="shared" si="6"/>
        <v>0</v>
      </c>
      <c r="L35" s="162">
        <f t="shared" si="11"/>
        <v>0</v>
      </c>
      <c r="M35" s="186"/>
      <c r="N35" s="161">
        <f t="shared" si="8"/>
        <v>0</v>
      </c>
      <c r="O35" s="167">
        <f t="shared" si="9"/>
        <v>0</v>
      </c>
      <c r="P35" s="189"/>
      <c r="Q35" s="162">
        <f t="shared" si="12"/>
        <v>0</v>
      </c>
    </row>
    <row r="36" spans="1:17">
      <c r="A36" s="182" t="s">
        <v>64</v>
      </c>
      <c r="B36" s="183">
        <v>0.85</v>
      </c>
      <c r="C36" s="184" t="s">
        <v>33</v>
      </c>
      <c r="D36" s="3">
        <f t="shared" si="3"/>
        <v>2000</v>
      </c>
      <c r="E36" s="172"/>
      <c r="F36" s="185"/>
      <c r="G36" s="186"/>
      <c r="H36" s="161">
        <f t="shared" si="4"/>
        <v>0</v>
      </c>
      <c r="I36" s="162">
        <f t="shared" si="10"/>
        <v>0</v>
      </c>
      <c r="J36" s="186"/>
      <c r="K36" s="161">
        <f t="shared" si="6"/>
        <v>0</v>
      </c>
      <c r="L36" s="162">
        <f t="shared" si="11"/>
        <v>0</v>
      </c>
      <c r="M36" s="186"/>
      <c r="N36" s="161">
        <f t="shared" si="8"/>
        <v>0</v>
      </c>
      <c r="O36" s="167">
        <f t="shared" si="9"/>
        <v>0</v>
      </c>
      <c r="P36" s="189"/>
      <c r="Q36" s="162">
        <f t="shared" si="12"/>
        <v>0</v>
      </c>
    </row>
    <row r="37" spans="1:17">
      <c r="A37" s="182" t="s">
        <v>56</v>
      </c>
      <c r="B37" s="183">
        <v>0.89</v>
      </c>
      <c r="C37" s="184" t="s">
        <v>33</v>
      </c>
      <c r="D37" s="3">
        <f t="shared" si="3"/>
        <v>2000</v>
      </c>
      <c r="E37" s="172"/>
      <c r="F37" s="185">
        <v>215</v>
      </c>
      <c r="G37" s="186"/>
      <c r="H37" s="161">
        <f t="shared" si="4"/>
        <v>0</v>
      </c>
      <c r="I37" s="162">
        <f t="shared" si="10"/>
        <v>0</v>
      </c>
      <c r="J37" s="186"/>
      <c r="K37" s="161">
        <f t="shared" si="6"/>
        <v>0</v>
      </c>
      <c r="L37" s="162">
        <f t="shared" si="11"/>
        <v>0</v>
      </c>
      <c r="M37" s="186"/>
      <c r="N37" s="161">
        <f t="shared" si="8"/>
        <v>0</v>
      </c>
      <c r="O37" s="167">
        <f t="shared" si="9"/>
        <v>0</v>
      </c>
      <c r="P37" s="189"/>
      <c r="Q37" s="162">
        <f t="shared" si="12"/>
        <v>0</v>
      </c>
    </row>
    <row r="38" spans="1:17">
      <c r="A38" s="182" t="s">
        <v>58</v>
      </c>
      <c r="B38" s="183">
        <v>0.99</v>
      </c>
      <c r="C38" s="184" t="s">
        <v>54</v>
      </c>
      <c r="D38" s="3">
        <f t="shared" si="3"/>
        <v>100</v>
      </c>
      <c r="E38" s="172"/>
      <c r="F38" s="185">
        <v>29</v>
      </c>
      <c r="G38" s="186"/>
      <c r="H38" s="161">
        <f t="shared" si="4"/>
        <v>0</v>
      </c>
      <c r="I38" s="162">
        <f t="shared" si="10"/>
        <v>0</v>
      </c>
      <c r="J38" s="186"/>
      <c r="K38" s="161">
        <f t="shared" si="6"/>
        <v>0</v>
      </c>
      <c r="L38" s="162">
        <f t="shared" si="11"/>
        <v>0</v>
      </c>
      <c r="M38" s="186"/>
      <c r="N38" s="161">
        <f t="shared" si="8"/>
        <v>0</v>
      </c>
      <c r="O38" s="167">
        <f t="shared" si="9"/>
        <v>0</v>
      </c>
      <c r="P38" s="189"/>
      <c r="Q38" s="162">
        <f t="shared" si="12"/>
        <v>0</v>
      </c>
    </row>
    <row r="39" spans="1:17">
      <c r="A39" s="182" t="s">
        <v>63</v>
      </c>
      <c r="B39" s="183">
        <v>0.99</v>
      </c>
      <c r="C39" s="184" t="s">
        <v>33</v>
      </c>
      <c r="D39" s="3">
        <f t="shared" si="3"/>
        <v>2000</v>
      </c>
      <c r="E39" s="172"/>
      <c r="F39" s="185"/>
      <c r="G39" s="186"/>
      <c r="H39" s="161">
        <f t="shared" si="4"/>
        <v>0</v>
      </c>
      <c r="I39" s="162">
        <f t="shared" si="10"/>
        <v>0</v>
      </c>
      <c r="J39" s="186"/>
      <c r="K39" s="161">
        <f t="shared" si="6"/>
        <v>0</v>
      </c>
      <c r="L39" s="162">
        <f t="shared" si="11"/>
        <v>0</v>
      </c>
      <c r="M39" s="186"/>
      <c r="N39" s="161">
        <f t="shared" si="8"/>
        <v>0</v>
      </c>
      <c r="O39" s="167">
        <f t="shared" si="9"/>
        <v>0</v>
      </c>
      <c r="P39" s="189"/>
      <c r="Q39" s="162">
        <f t="shared" si="12"/>
        <v>0</v>
      </c>
    </row>
    <row r="40" spans="1:17">
      <c r="A40" s="182" t="s">
        <v>69</v>
      </c>
      <c r="B40" s="183">
        <v>0.25</v>
      </c>
      <c r="C40" s="184" t="s">
        <v>33</v>
      </c>
      <c r="D40" s="3">
        <f t="shared" si="3"/>
        <v>2000</v>
      </c>
      <c r="E40" s="172"/>
      <c r="F40" s="185"/>
      <c r="G40" s="186"/>
      <c r="H40" s="161">
        <f t="shared" si="4"/>
        <v>0</v>
      </c>
      <c r="I40" s="162">
        <f t="shared" si="10"/>
        <v>0</v>
      </c>
      <c r="J40" s="186"/>
      <c r="K40" s="161">
        <f t="shared" si="6"/>
        <v>0</v>
      </c>
      <c r="L40" s="162">
        <f t="shared" si="11"/>
        <v>0</v>
      </c>
      <c r="M40" s="186"/>
      <c r="N40" s="161">
        <f t="shared" si="8"/>
        <v>0</v>
      </c>
      <c r="O40" s="167">
        <f t="shared" si="9"/>
        <v>0</v>
      </c>
      <c r="P40" s="189"/>
      <c r="Q40" s="162">
        <f t="shared" si="12"/>
        <v>0</v>
      </c>
    </row>
    <row r="41" spans="1:17">
      <c r="A41" s="182" t="s">
        <v>67</v>
      </c>
      <c r="B41" s="183">
        <v>0.45</v>
      </c>
      <c r="C41" s="184" t="s">
        <v>33</v>
      </c>
      <c r="D41" s="3">
        <f t="shared" si="3"/>
        <v>2000</v>
      </c>
      <c r="E41" s="172"/>
      <c r="F41" s="185"/>
      <c r="G41" s="186"/>
      <c r="H41" s="161">
        <f t="shared" si="4"/>
        <v>0</v>
      </c>
      <c r="I41" s="162">
        <f t="shared" si="10"/>
        <v>0</v>
      </c>
      <c r="J41" s="186"/>
      <c r="K41" s="161">
        <f t="shared" si="6"/>
        <v>0</v>
      </c>
      <c r="L41" s="162">
        <f t="shared" si="11"/>
        <v>0</v>
      </c>
      <c r="M41" s="186"/>
      <c r="N41" s="161">
        <f t="shared" si="8"/>
        <v>0</v>
      </c>
      <c r="O41" s="167">
        <f t="shared" si="9"/>
        <v>0</v>
      </c>
      <c r="P41" s="189"/>
      <c r="Q41" s="162">
        <f t="shared" si="12"/>
        <v>0</v>
      </c>
    </row>
    <row r="42" spans="1:17">
      <c r="A42" s="182" t="s">
        <v>38</v>
      </c>
      <c r="B42" s="183">
        <v>0.89</v>
      </c>
      <c r="C42" s="184" t="s">
        <v>33</v>
      </c>
      <c r="D42" s="3">
        <f t="shared" si="3"/>
        <v>2000</v>
      </c>
      <c r="E42" s="172"/>
      <c r="F42" s="185">
        <v>140</v>
      </c>
      <c r="G42" s="186"/>
      <c r="H42" s="161">
        <f t="shared" si="4"/>
        <v>0</v>
      </c>
      <c r="I42" s="162">
        <f t="shared" si="10"/>
        <v>0</v>
      </c>
      <c r="J42" s="186"/>
      <c r="K42" s="161">
        <f t="shared" si="6"/>
        <v>0</v>
      </c>
      <c r="L42" s="162">
        <f t="shared" si="11"/>
        <v>0</v>
      </c>
      <c r="M42" s="186"/>
      <c r="N42" s="161">
        <f t="shared" si="8"/>
        <v>0</v>
      </c>
      <c r="O42" s="167">
        <f t="shared" si="9"/>
        <v>0</v>
      </c>
      <c r="P42" s="189"/>
      <c r="Q42" s="162">
        <f t="shared" si="12"/>
        <v>0</v>
      </c>
    </row>
    <row r="43" spans="1:17">
      <c r="A43" s="182" t="s">
        <v>71</v>
      </c>
      <c r="B43" s="183">
        <v>0.89</v>
      </c>
      <c r="C43" s="184" t="s">
        <v>33</v>
      </c>
      <c r="D43" s="3">
        <f t="shared" si="3"/>
        <v>2000</v>
      </c>
      <c r="E43" s="172"/>
      <c r="F43" s="185"/>
      <c r="G43" s="186"/>
      <c r="H43" s="161">
        <f t="shared" si="4"/>
        <v>0</v>
      </c>
      <c r="I43" s="162">
        <f t="shared" si="10"/>
        <v>0</v>
      </c>
      <c r="J43" s="186"/>
      <c r="K43" s="161">
        <f t="shared" si="6"/>
        <v>0</v>
      </c>
      <c r="L43" s="162">
        <f t="shared" si="11"/>
        <v>0</v>
      </c>
      <c r="M43" s="186"/>
      <c r="N43" s="161">
        <f t="shared" si="8"/>
        <v>0</v>
      </c>
      <c r="O43" s="167">
        <f t="shared" si="9"/>
        <v>0</v>
      </c>
      <c r="P43" s="189"/>
      <c r="Q43" s="162">
        <f t="shared" si="12"/>
        <v>0</v>
      </c>
    </row>
    <row r="44" spans="1:17">
      <c r="A44" s="182" t="s">
        <v>37</v>
      </c>
      <c r="B44" s="183">
        <v>0.89</v>
      </c>
      <c r="C44" s="184" t="s">
        <v>33</v>
      </c>
      <c r="D44" s="3">
        <f t="shared" si="3"/>
        <v>2000</v>
      </c>
      <c r="E44" s="172"/>
      <c r="F44" s="185">
        <v>115</v>
      </c>
      <c r="G44" s="186"/>
      <c r="H44" s="161">
        <f t="shared" si="4"/>
        <v>0</v>
      </c>
      <c r="I44" s="162">
        <f t="shared" si="10"/>
        <v>0</v>
      </c>
      <c r="J44" s="186"/>
      <c r="K44" s="161">
        <f t="shared" si="6"/>
        <v>0</v>
      </c>
      <c r="L44" s="162">
        <f t="shared" si="11"/>
        <v>0</v>
      </c>
      <c r="M44" s="186"/>
      <c r="N44" s="161">
        <f t="shared" si="8"/>
        <v>0</v>
      </c>
      <c r="O44" s="167">
        <f t="shared" si="9"/>
        <v>0</v>
      </c>
      <c r="P44" s="189"/>
      <c r="Q44" s="162">
        <f t="shared" si="12"/>
        <v>0</v>
      </c>
    </row>
    <row r="45" spans="1:17">
      <c r="A45" s="182" t="s">
        <v>73</v>
      </c>
      <c r="B45" s="183">
        <v>0.2</v>
      </c>
      <c r="C45" s="184" t="s">
        <v>33</v>
      </c>
      <c r="D45" s="3">
        <f t="shared" si="3"/>
        <v>2000</v>
      </c>
      <c r="E45" s="172"/>
      <c r="F45" s="185"/>
      <c r="G45" s="186"/>
      <c r="H45" s="161">
        <f t="shared" si="4"/>
        <v>0</v>
      </c>
      <c r="I45" s="162">
        <f t="shared" si="10"/>
        <v>0</v>
      </c>
      <c r="J45" s="186"/>
      <c r="K45" s="161">
        <f t="shared" si="6"/>
        <v>0</v>
      </c>
      <c r="L45" s="162">
        <f t="shared" si="11"/>
        <v>0</v>
      </c>
      <c r="M45" s="186"/>
      <c r="N45" s="161">
        <f t="shared" si="8"/>
        <v>0</v>
      </c>
      <c r="O45" s="167">
        <f t="shared" si="9"/>
        <v>0</v>
      </c>
      <c r="P45" s="189"/>
      <c r="Q45" s="162">
        <f t="shared" si="12"/>
        <v>0</v>
      </c>
    </row>
    <row r="46" spans="1:17">
      <c r="A46" s="182" t="s">
        <v>46</v>
      </c>
      <c r="B46" s="183">
        <v>0.89</v>
      </c>
      <c r="C46" s="184" t="s">
        <v>33</v>
      </c>
      <c r="D46" s="3">
        <f t="shared" si="3"/>
        <v>2000</v>
      </c>
      <c r="E46" s="172"/>
      <c r="F46" s="185">
        <v>200</v>
      </c>
      <c r="G46" s="193"/>
      <c r="H46" s="161">
        <f t="shared" si="4"/>
        <v>0</v>
      </c>
      <c r="I46" s="162">
        <f t="shared" si="10"/>
        <v>0</v>
      </c>
      <c r="J46" s="180"/>
      <c r="K46" s="161">
        <f t="shared" si="6"/>
        <v>0</v>
      </c>
      <c r="L46" s="162">
        <f t="shared" si="11"/>
        <v>0</v>
      </c>
      <c r="M46" s="180"/>
      <c r="N46" s="161">
        <f t="shared" si="8"/>
        <v>0</v>
      </c>
      <c r="O46" s="167">
        <f t="shared" si="9"/>
        <v>0</v>
      </c>
      <c r="P46" s="173"/>
      <c r="Q46" s="162">
        <f t="shared" si="12"/>
        <v>0</v>
      </c>
    </row>
    <row r="47" spans="1:17">
      <c r="A47" s="182"/>
      <c r="B47" s="183"/>
      <c r="C47" s="184"/>
      <c r="D47" s="3">
        <f t="shared" si="3"/>
        <v>0</v>
      </c>
      <c r="E47" s="172"/>
      <c r="F47" s="185"/>
      <c r="G47" s="186"/>
      <c r="H47" s="161">
        <f t="shared" si="4"/>
        <v>0</v>
      </c>
      <c r="I47" s="162">
        <f t="shared" si="10"/>
        <v>0</v>
      </c>
      <c r="J47" s="186"/>
      <c r="K47" s="161">
        <f t="shared" si="6"/>
        <v>0</v>
      </c>
      <c r="L47" s="162">
        <f t="shared" si="11"/>
        <v>0</v>
      </c>
      <c r="M47" s="186"/>
      <c r="N47" s="161">
        <f t="shared" si="8"/>
        <v>0</v>
      </c>
      <c r="O47" s="167">
        <f t="shared" si="9"/>
        <v>0</v>
      </c>
      <c r="P47" s="189"/>
      <c r="Q47" s="162" t="e">
        <f t="shared" si="12"/>
        <v>#DIV/0!</v>
      </c>
    </row>
    <row r="48" spans="1:17">
      <c r="A48" s="182"/>
      <c r="B48" s="183"/>
      <c r="C48" s="184"/>
      <c r="D48" s="3">
        <f t="shared" si="3"/>
        <v>0</v>
      </c>
      <c r="E48" s="172"/>
      <c r="F48" s="185"/>
      <c r="G48" s="186"/>
      <c r="H48" s="161">
        <f t="shared" si="4"/>
        <v>0</v>
      </c>
      <c r="I48" s="162">
        <f t="shared" si="10"/>
        <v>0</v>
      </c>
      <c r="J48" s="186"/>
      <c r="K48" s="161">
        <f t="shared" si="6"/>
        <v>0</v>
      </c>
      <c r="L48" s="162">
        <f t="shared" si="11"/>
        <v>0</v>
      </c>
      <c r="M48" s="186"/>
      <c r="N48" s="161">
        <f t="shared" si="8"/>
        <v>0</v>
      </c>
      <c r="O48" s="167">
        <f t="shared" si="9"/>
        <v>0</v>
      </c>
      <c r="P48" s="189"/>
      <c r="Q48" s="162" t="e">
        <f t="shared" si="12"/>
        <v>#DIV/0!</v>
      </c>
    </row>
    <row r="49" spans="1:17">
      <c r="A49" s="182"/>
      <c r="B49" s="183"/>
      <c r="C49" s="184"/>
      <c r="D49" s="3">
        <f t="shared" si="3"/>
        <v>0</v>
      </c>
      <c r="E49" s="172"/>
      <c r="F49" s="185"/>
      <c r="G49" s="186"/>
      <c r="H49" s="161">
        <f t="shared" si="4"/>
        <v>0</v>
      </c>
      <c r="I49" s="162">
        <f t="shared" si="10"/>
        <v>0</v>
      </c>
      <c r="J49" s="186"/>
      <c r="K49" s="161">
        <f t="shared" si="6"/>
        <v>0</v>
      </c>
      <c r="L49" s="162">
        <f t="shared" si="11"/>
        <v>0</v>
      </c>
      <c r="M49" s="186"/>
      <c r="N49" s="161">
        <f t="shared" si="8"/>
        <v>0</v>
      </c>
      <c r="O49" s="167">
        <f t="shared" si="9"/>
        <v>0</v>
      </c>
      <c r="P49" s="189"/>
      <c r="Q49" s="162" t="e">
        <f t="shared" si="12"/>
        <v>#DIV/0!</v>
      </c>
    </row>
    <row r="50" spans="1:17">
      <c r="A50" s="182"/>
      <c r="B50" s="183"/>
      <c r="C50" s="184"/>
      <c r="D50" s="3">
        <f t="shared" si="3"/>
        <v>0</v>
      </c>
      <c r="E50" s="172"/>
      <c r="F50" s="185"/>
      <c r="G50" s="186"/>
      <c r="H50" s="161">
        <f t="shared" si="4"/>
        <v>0</v>
      </c>
      <c r="I50" s="162">
        <f t="shared" si="10"/>
        <v>0</v>
      </c>
      <c r="J50" s="186"/>
      <c r="K50" s="161">
        <f t="shared" si="6"/>
        <v>0</v>
      </c>
      <c r="L50" s="162">
        <f t="shared" si="11"/>
        <v>0</v>
      </c>
      <c r="M50" s="186"/>
      <c r="N50" s="161">
        <f t="shared" si="8"/>
        <v>0</v>
      </c>
      <c r="O50" s="167">
        <f t="shared" si="9"/>
        <v>0</v>
      </c>
      <c r="P50" s="189"/>
      <c r="Q50" s="162" t="e">
        <f t="shared" si="12"/>
        <v>#DIV/0!</v>
      </c>
    </row>
    <row r="51" spans="1:17">
      <c r="A51" s="182"/>
      <c r="B51" s="183"/>
      <c r="C51" s="184"/>
      <c r="D51" s="3">
        <f t="shared" si="3"/>
        <v>0</v>
      </c>
      <c r="E51" s="172"/>
      <c r="F51" s="185"/>
      <c r="G51" s="186"/>
      <c r="H51" s="161">
        <f t="shared" si="4"/>
        <v>0</v>
      </c>
      <c r="I51" s="162">
        <f t="shared" si="10"/>
        <v>0</v>
      </c>
      <c r="J51" s="186"/>
      <c r="K51" s="161">
        <f t="shared" si="6"/>
        <v>0</v>
      </c>
      <c r="L51" s="162">
        <f t="shared" si="11"/>
        <v>0</v>
      </c>
      <c r="M51" s="186"/>
      <c r="N51" s="161">
        <f t="shared" si="8"/>
        <v>0</v>
      </c>
      <c r="O51" s="167">
        <f t="shared" si="9"/>
        <v>0</v>
      </c>
      <c r="P51" s="189"/>
      <c r="Q51" s="162" t="e">
        <f t="shared" si="12"/>
        <v>#DIV/0!</v>
      </c>
    </row>
    <row r="52" spans="1:17">
      <c r="A52" s="182"/>
      <c r="B52" s="183"/>
      <c r="C52" s="184"/>
      <c r="D52" s="3">
        <f t="shared" si="3"/>
        <v>0</v>
      </c>
      <c r="E52" s="172"/>
      <c r="F52" s="185"/>
      <c r="G52" s="186"/>
      <c r="H52" s="161">
        <f t="shared" si="4"/>
        <v>0</v>
      </c>
      <c r="I52" s="162">
        <f t="shared" si="10"/>
        <v>0</v>
      </c>
      <c r="J52" s="186"/>
      <c r="K52" s="161">
        <f t="shared" si="6"/>
        <v>0</v>
      </c>
      <c r="L52" s="162">
        <f t="shared" si="11"/>
        <v>0</v>
      </c>
      <c r="M52" s="186"/>
      <c r="N52" s="161">
        <f t="shared" si="8"/>
        <v>0</v>
      </c>
      <c r="O52" s="167">
        <f t="shared" si="9"/>
        <v>0</v>
      </c>
      <c r="P52" s="189"/>
      <c r="Q52" s="162" t="e">
        <f t="shared" si="12"/>
        <v>#DIV/0!</v>
      </c>
    </row>
    <row r="53" spans="1:17">
      <c r="A53" s="182"/>
      <c r="B53" s="183"/>
      <c r="C53" s="184"/>
      <c r="D53" s="3">
        <f t="shared" si="3"/>
        <v>0</v>
      </c>
      <c r="E53" s="172"/>
      <c r="F53" s="185"/>
      <c r="G53" s="193"/>
      <c r="H53" s="161">
        <f t="shared" si="4"/>
        <v>0</v>
      </c>
      <c r="I53" s="162">
        <f t="shared" si="10"/>
        <v>0</v>
      </c>
      <c r="J53" s="180"/>
      <c r="K53" s="161">
        <f t="shared" si="6"/>
        <v>0</v>
      </c>
      <c r="L53" s="162">
        <f t="shared" si="11"/>
        <v>0</v>
      </c>
      <c r="M53" s="180"/>
      <c r="N53" s="161">
        <f t="shared" si="8"/>
        <v>0</v>
      </c>
      <c r="O53" s="167">
        <f t="shared" si="9"/>
        <v>0</v>
      </c>
      <c r="P53" s="173"/>
      <c r="Q53" s="162" t="e">
        <f t="shared" si="12"/>
        <v>#DIV/0!</v>
      </c>
    </row>
    <row r="54" spans="1:17">
      <c r="A54" s="182"/>
      <c r="B54" s="172"/>
      <c r="C54" s="184"/>
      <c r="D54" s="3">
        <f t="shared" si="3"/>
        <v>0</v>
      </c>
      <c r="E54" s="183"/>
      <c r="F54" s="185"/>
      <c r="G54" s="186"/>
      <c r="H54" s="161">
        <f t="shared" si="4"/>
        <v>0</v>
      </c>
      <c r="I54" s="162">
        <f t="shared" si="10"/>
        <v>0</v>
      </c>
      <c r="J54" s="186"/>
      <c r="K54" s="161">
        <f t="shared" si="6"/>
        <v>0</v>
      </c>
      <c r="L54" s="162">
        <f t="shared" si="11"/>
        <v>0</v>
      </c>
      <c r="M54" s="186"/>
      <c r="N54" s="161">
        <f t="shared" si="8"/>
        <v>0</v>
      </c>
      <c r="O54" s="167">
        <f t="shared" si="9"/>
        <v>0</v>
      </c>
      <c r="P54" s="189"/>
      <c r="Q54" s="162" t="e">
        <f t="shared" si="12"/>
        <v>#DIV/0!</v>
      </c>
    </row>
    <row r="55" spans="1:17" ht="26">
      <c r="A55" s="195"/>
      <c r="B55" s="196"/>
      <c r="C55" s="197"/>
      <c r="D55" s="197"/>
      <c r="E55" s="198"/>
      <c r="F55" s="199"/>
      <c r="G55" s="200"/>
      <c r="H55" s="163"/>
      <c r="I55" s="164" t="s">
        <v>177</v>
      </c>
      <c r="J55" s="200"/>
      <c r="K55" s="163"/>
      <c r="L55" s="164" t="s">
        <v>177</v>
      </c>
      <c r="M55" s="200"/>
      <c r="N55" s="163"/>
      <c r="O55" s="168" t="s">
        <v>177</v>
      </c>
      <c r="P55" s="201"/>
      <c r="Q55" s="202"/>
    </row>
    <row r="56" spans="1:17" ht="15" thickBot="1">
      <c r="A56" s="195"/>
      <c r="B56" s="196"/>
      <c r="C56" s="197"/>
      <c r="D56" s="197"/>
      <c r="E56" s="198"/>
      <c r="F56" s="199"/>
      <c r="G56" s="203"/>
      <c r="H56" s="165"/>
      <c r="I56" s="166">
        <f>SUM(I5:I54)</f>
        <v>0</v>
      </c>
      <c r="J56" s="203"/>
      <c r="K56" s="165"/>
      <c r="L56" s="166">
        <f>SUM(L5:L54)</f>
        <v>0</v>
      </c>
      <c r="M56" s="203"/>
      <c r="N56" s="165"/>
      <c r="O56" s="169">
        <f>SUM(O5:O54)</f>
        <v>0</v>
      </c>
      <c r="P56" s="204"/>
      <c r="Q56" s="205"/>
    </row>
    <row r="57" spans="1:17">
      <c r="A57" s="195"/>
      <c r="B57" s="196"/>
      <c r="C57" s="197"/>
      <c r="D57" s="197"/>
      <c r="E57" s="198"/>
      <c r="F57" s="199"/>
      <c r="G57" s="206"/>
      <c r="H57" s="207"/>
      <c r="I57" s="207"/>
      <c r="J57" s="206"/>
      <c r="K57" s="207"/>
      <c r="L57" s="207"/>
      <c r="M57" s="206"/>
      <c r="N57" s="207"/>
      <c r="O57" s="207"/>
      <c r="P57" s="206"/>
      <c r="Q57" s="207"/>
    </row>
    <row r="58" spans="1:17">
      <c r="A58" s="195"/>
      <c r="B58" s="196"/>
      <c r="C58" s="197"/>
      <c r="D58" s="197"/>
      <c r="E58" s="198"/>
      <c r="F58" s="199"/>
      <c r="G58" s="206"/>
      <c r="H58" s="207"/>
      <c r="I58" s="207"/>
      <c r="J58" s="206"/>
      <c r="K58" s="207"/>
      <c r="L58" s="207"/>
      <c r="M58" s="206"/>
      <c r="N58" s="207"/>
      <c r="O58" s="207"/>
      <c r="P58" s="206"/>
      <c r="Q58" s="207"/>
    </row>
    <row r="59" spans="1:17" ht="16.5">
      <c r="A59" s="208" t="s">
        <v>74</v>
      </c>
      <c r="B59" s="206"/>
      <c r="C59" s="206"/>
      <c r="D59" s="206"/>
      <c r="E59" s="206"/>
      <c r="F59" s="206"/>
    </row>
    <row r="60" spans="1:17">
      <c r="A60" s="208" t="s">
        <v>75</v>
      </c>
      <c r="B60" s="206"/>
      <c r="C60" s="206"/>
      <c r="D60" s="206"/>
      <c r="E60" s="206"/>
      <c r="F60" s="206"/>
    </row>
    <row r="61" spans="1:17">
      <c r="A61" s="195" t="s">
        <v>76</v>
      </c>
      <c r="B61" s="206"/>
      <c r="C61" s="206"/>
      <c r="D61" s="206"/>
      <c r="E61" s="206"/>
      <c r="F61" s="206"/>
    </row>
    <row r="62" spans="1:17">
      <c r="A62" s="195" t="s">
        <v>77</v>
      </c>
      <c r="B62" s="206"/>
      <c r="C62" s="206"/>
      <c r="D62" s="206"/>
      <c r="E62" s="206"/>
      <c r="F62" s="206"/>
    </row>
    <row r="63" spans="1:17">
      <c r="A63" s="209" t="s">
        <v>78</v>
      </c>
      <c r="B63" s="210"/>
      <c r="C63" s="210"/>
      <c r="D63" s="210"/>
      <c r="E63" s="210"/>
      <c r="F63" s="210"/>
    </row>
  </sheetData>
  <sheetProtection sheet="1" objects="1" scenarios="1" formatCells="0" formatColumns="0" formatRows="0"/>
  <mergeCells count="7">
    <mergeCell ref="A2:F2"/>
    <mergeCell ref="G2:Q2"/>
    <mergeCell ref="A3:F3"/>
    <mergeCell ref="G3:I3"/>
    <mergeCell ref="J3:L3"/>
    <mergeCell ref="M3:O3"/>
    <mergeCell ref="P3:Q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42"/>
  <sheetViews>
    <sheetView workbookViewId="0">
      <selection activeCell="A31" sqref="A31:A32"/>
    </sheetView>
  </sheetViews>
  <sheetFormatPr defaultRowHeight="14.5"/>
  <cols>
    <col min="1" max="1" width="10.54296875" style="174" customWidth="1"/>
    <col min="2" max="6" width="8.54296875" style="174" customWidth="1"/>
    <col min="7" max="7" width="4" style="174" customWidth="1"/>
    <col min="8" max="8" width="10.453125" style="174" customWidth="1"/>
    <col min="9" max="13" width="8.1796875" style="174" customWidth="1"/>
    <col min="14" max="14" width="3" style="174" customWidth="1"/>
    <col min="15" max="15" width="10.26953125" style="174" customWidth="1"/>
    <col min="16" max="20" width="9.26953125" style="174" customWidth="1"/>
    <col min="21" max="21" width="3.81640625" style="174" customWidth="1"/>
    <col min="22" max="16384" width="8.7265625" style="174"/>
  </cols>
  <sheetData>
    <row r="1" spans="1:20" ht="113.15" customHeight="1" thickBot="1">
      <c r="A1" s="460" t="s">
        <v>224</v>
      </c>
      <c r="B1" s="461"/>
      <c r="C1" s="461"/>
      <c r="D1" s="461"/>
      <c r="E1" s="461"/>
      <c r="F1" s="461"/>
      <c r="G1" s="461"/>
      <c r="H1" s="461"/>
      <c r="I1" s="461"/>
      <c r="J1" s="461"/>
      <c r="K1" s="461"/>
      <c r="L1" s="461"/>
      <c r="M1" s="461"/>
      <c r="N1" s="461"/>
      <c r="O1" s="461"/>
      <c r="P1" s="461"/>
      <c r="Q1" s="461"/>
      <c r="R1" s="461"/>
      <c r="S1" s="461"/>
      <c r="T1" s="461"/>
    </row>
    <row r="2" spans="1:20" ht="41.5" customHeight="1" thickTop="1">
      <c r="A2" s="435" t="s">
        <v>181</v>
      </c>
      <c r="B2" s="436"/>
      <c r="C2" s="436"/>
      <c r="D2" s="436"/>
      <c r="E2" s="436"/>
      <c r="F2" s="436"/>
      <c r="G2" s="436"/>
      <c r="H2" s="436"/>
      <c r="I2" s="436"/>
      <c r="J2" s="436"/>
      <c r="K2" s="436"/>
      <c r="L2" s="436"/>
      <c r="M2" s="436"/>
      <c r="N2" s="436"/>
      <c r="O2" s="436"/>
      <c r="P2" s="436"/>
      <c r="Q2" s="436"/>
      <c r="R2" s="436"/>
      <c r="S2" s="436"/>
      <c r="T2" s="437"/>
    </row>
    <row r="3" spans="1:20" ht="7.5" customHeight="1">
      <c r="A3" s="438"/>
      <c r="B3" s="439"/>
      <c r="C3" s="439"/>
      <c r="D3" s="439"/>
      <c r="E3" s="439"/>
      <c r="F3" s="439"/>
      <c r="G3" s="439"/>
      <c r="H3" s="439"/>
      <c r="I3" s="439"/>
      <c r="J3" s="439"/>
      <c r="K3" s="439"/>
      <c r="L3" s="439"/>
      <c r="M3" s="439"/>
      <c r="N3" s="439"/>
      <c r="O3" s="439"/>
      <c r="P3" s="439"/>
      <c r="Q3" s="439"/>
      <c r="R3" s="439"/>
      <c r="S3" s="439"/>
      <c r="T3" s="440"/>
    </row>
    <row r="4" spans="1:20" s="212" customFormat="1" ht="30.75" customHeight="1">
      <c r="A4" s="449" t="s">
        <v>182</v>
      </c>
      <c r="B4" s="417"/>
      <c r="C4" s="417"/>
      <c r="D4" s="417"/>
      <c r="E4" s="417"/>
      <c r="F4" s="417"/>
      <c r="G4" s="151"/>
      <c r="H4" s="450" t="s">
        <v>183</v>
      </c>
      <c r="I4" s="417"/>
      <c r="J4" s="417"/>
      <c r="K4" s="417"/>
      <c r="L4" s="417"/>
      <c r="M4" s="417"/>
      <c r="N4" s="151"/>
      <c r="O4" s="450" t="s">
        <v>184</v>
      </c>
      <c r="P4" s="417"/>
      <c r="Q4" s="417"/>
      <c r="R4" s="417"/>
      <c r="S4" s="417"/>
      <c r="T4" s="451"/>
    </row>
    <row r="5" spans="1:20" ht="15" customHeight="1">
      <c r="A5" s="448" t="s">
        <v>225</v>
      </c>
      <c r="B5" s="456" t="s">
        <v>128</v>
      </c>
      <c r="C5" s="457"/>
      <c r="D5" s="457"/>
      <c r="E5" s="457"/>
      <c r="F5" s="458"/>
      <c r="G5" s="213"/>
      <c r="H5" s="448" t="s">
        <v>225</v>
      </c>
      <c r="I5" s="456" t="s">
        <v>128</v>
      </c>
      <c r="J5" s="457"/>
      <c r="K5" s="457"/>
      <c r="L5" s="457"/>
      <c r="M5" s="458"/>
      <c r="N5" s="104"/>
      <c r="O5" s="448" t="s">
        <v>225</v>
      </c>
      <c r="P5" s="456" t="s">
        <v>128</v>
      </c>
      <c r="Q5" s="457"/>
      <c r="R5" s="457"/>
      <c r="S5" s="457"/>
      <c r="T5" s="459"/>
    </row>
    <row r="6" spans="1:20" s="345" customFormat="1">
      <c r="A6" s="448"/>
      <c r="B6" s="343"/>
      <c r="C6" s="343"/>
      <c r="D6" s="353">
        <v>0</v>
      </c>
      <c r="E6" s="343"/>
      <c r="F6" s="343"/>
      <c r="G6" s="344"/>
      <c r="H6" s="448"/>
      <c r="I6" s="353">
        <f>B6</f>
        <v>0</v>
      </c>
      <c r="J6" s="353">
        <f>C6</f>
        <v>0</v>
      </c>
      <c r="K6" s="353">
        <f>D6</f>
        <v>0</v>
      </c>
      <c r="L6" s="353">
        <f>E6</f>
        <v>0</v>
      </c>
      <c r="M6" s="353">
        <f>F6</f>
        <v>0</v>
      </c>
      <c r="N6" s="355"/>
      <c r="O6" s="448"/>
      <c r="P6" s="353">
        <f>I6</f>
        <v>0</v>
      </c>
      <c r="Q6" s="353">
        <f>J6</f>
        <v>0</v>
      </c>
      <c r="R6" s="353">
        <f>K6</f>
        <v>0</v>
      </c>
      <c r="S6" s="353">
        <f>L6</f>
        <v>0</v>
      </c>
      <c r="T6" s="356">
        <f>M6</f>
        <v>0</v>
      </c>
    </row>
    <row r="7" spans="1:20">
      <c r="A7" s="346"/>
      <c r="B7" s="351" t="e">
        <f>('Enterprise Budget'!$F$23+('Enterprise Budget'!$F$23*$A7))-('Enterprise Budget'!$F$65+('Enterprise Budget'!$F$65*B$6))</f>
        <v>#DIV/0!</v>
      </c>
      <c r="C7" s="351" t="e">
        <f>('Enterprise Budget'!$F$23+('Enterprise Budget'!$F$23*$A7))-('Enterprise Budget'!$F$65+('Enterprise Budget'!$F$65*C$6))</f>
        <v>#DIV/0!</v>
      </c>
      <c r="D7" s="351" t="e">
        <f>('Enterprise Budget'!$F$23+('Enterprise Budget'!$F$23*$A7))-('Enterprise Budget'!$F$65+('Enterprise Budget'!$F$65*D$6))</f>
        <v>#DIV/0!</v>
      </c>
      <c r="E7" s="351" t="e">
        <f>('Enterprise Budget'!$F$23+('Enterprise Budget'!$F$23*$A7))-('Enterprise Budget'!$F$65+('Enterprise Budget'!$F$65*E$6))</f>
        <v>#DIV/0!</v>
      </c>
      <c r="F7" s="351" t="e">
        <f>('Enterprise Budget'!$F$23+('Enterprise Budget'!$F$23*$A7))-('Enterprise Budget'!$F$65+('Enterprise Budget'!$F$65*F$6))</f>
        <v>#DIV/0!</v>
      </c>
      <c r="G7" s="213"/>
      <c r="H7" s="353">
        <f>A7</f>
        <v>0</v>
      </c>
      <c r="I7" s="357" t="e">
        <f>B7/('Enterprise Budget'!$F$3/100)</f>
        <v>#DIV/0!</v>
      </c>
      <c r="J7" s="357" t="e">
        <f>C7/('Enterprise Budget'!$F$3/100)</f>
        <v>#DIV/0!</v>
      </c>
      <c r="K7" s="357" t="e">
        <f>D7/('Enterprise Budget'!$F$3/100)</f>
        <v>#DIV/0!</v>
      </c>
      <c r="L7" s="357" t="e">
        <f>E7/('Enterprise Budget'!$F$3/100)</f>
        <v>#DIV/0!</v>
      </c>
      <c r="M7" s="357" t="e">
        <f>F7/('Enterprise Budget'!$F$3/100)</f>
        <v>#DIV/0!</v>
      </c>
      <c r="N7" s="104"/>
      <c r="O7" s="353">
        <f>H7</f>
        <v>0</v>
      </c>
      <c r="P7" s="351" t="e">
        <f>B7*'Enterprise Budget'!$F$4</f>
        <v>#DIV/0!</v>
      </c>
      <c r="Q7" s="351" t="e">
        <f>C7*'Enterprise Budget'!$F$4</f>
        <v>#DIV/0!</v>
      </c>
      <c r="R7" s="351" t="e">
        <f>D7*'Enterprise Budget'!$F$4</f>
        <v>#DIV/0!</v>
      </c>
      <c r="S7" s="351" t="e">
        <f>E7*'Enterprise Budget'!$F$4</f>
        <v>#DIV/0!</v>
      </c>
      <c r="T7" s="358" t="e">
        <f>F7*'Enterprise Budget'!$F$4</f>
        <v>#DIV/0!</v>
      </c>
    </row>
    <row r="8" spans="1:20">
      <c r="A8" s="346"/>
      <c r="B8" s="351" t="e">
        <f>('Enterprise Budget'!$F$23+('Enterprise Budget'!$F$23*$A8))-('Enterprise Budget'!$F$65+('Enterprise Budget'!$F$65*B$6))</f>
        <v>#DIV/0!</v>
      </c>
      <c r="C8" s="351" t="e">
        <f>('Enterprise Budget'!$F$23+('Enterprise Budget'!$F$23*$A8))-('Enterprise Budget'!$F$65+('Enterprise Budget'!$F$65*C$6))</f>
        <v>#DIV/0!</v>
      </c>
      <c r="D8" s="351" t="e">
        <f>('Enterprise Budget'!$F$23+('Enterprise Budget'!$F$23*$A8))-('Enterprise Budget'!$F$65+('Enterprise Budget'!$F$65*D$6))</f>
        <v>#DIV/0!</v>
      </c>
      <c r="E8" s="351" t="e">
        <f>('Enterprise Budget'!$F$23+('Enterprise Budget'!$F$23*$A8))-('Enterprise Budget'!$F$65+('Enterprise Budget'!$F$65*E$6))</f>
        <v>#DIV/0!</v>
      </c>
      <c r="F8" s="351" t="e">
        <f>('Enterprise Budget'!$F$23+('Enterprise Budget'!$F$23*$A8))-('Enterprise Budget'!$F$65+('Enterprise Budget'!$F$65*F$6))</f>
        <v>#DIV/0!</v>
      </c>
      <c r="G8" s="213"/>
      <c r="H8" s="353">
        <f>A8</f>
        <v>0</v>
      </c>
      <c r="I8" s="357" t="e">
        <f>B8/('Enterprise Budget'!$F$3/100)</f>
        <v>#DIV/0!</v>
      </c>
      <c r="J8" s="357" t="e">
        <f>C8/('Enterprise Budget'!$F$3/100)</f>
        <v>#DIV/0!</v>
      </c>
      <c r="K8" s="357" t="e">
        <f>D8/('Enterprise Budget'!$F$3/100)</f>
        <v>#DIV/0!</v>
      </c>
      <c r="L8" s="357" t="e">
        <f>E8/('Enterprise Budget'!$F$3/100)</f>
        <v>#DIV/0!</v>
      </c>
      <c r="M8" s="357" t="e">
        <f>F8/('Enterprise Budget'!$F$3/100)</f>
        <v>#DIV/0!</v>
      </c>
      <c r="N8" s="104"/>
      <c r="O8" s="353">
        <f>H8</f>
        <v>0</v>
      </c>
      <c r="P8" s="351" t="e">
        <f>B8*'Enterprise Budget'!$F$4</f>
        <v>#DIV/0!</v>
      </c>
      <c r="Q8" s="351" t="e">
        <f>C8*'Enterprise Budget'!$F$4</f>
        <v>#DIV/0!</v>
      </c>
      <c r="R8" s="351" t="e">
        <f>D8*'Enterprise Budget'!$F$4</f>
        <v>#DIV/0!</v>
      </c>
      <c r="S8" s="351" t="e">
        <f>E8*'Enterprise Budget'!$F$4</f>
        <v>#DIV/0!</v>
      </c>
      <c r="T8" s="358" t="e">
        <f>F8*'Enterprise Budget'!$F$4</f>
        <v>#DIV/0!</v>
      </c>
    </row>
    <row r="9" spans="1:20">
      <c r="A9" s="354">
        <v>0</v>
      </c>
      <c r="B9" s="351" t="e">
        <f>('Enterprise Budget'!$F$23+('Enterprise Budget'!$F$23*$A9))-('Enterprise Budget'!$F$65+('Enterprise Budget'!$F$65*B$6))</f>
        <v>#DIV/0!</v>
      </c>
      <c r="C9" s="351" t="e">
        <f>('Enterprise Budget'!$F$23+('Enterprise Budget'!$F$23*$A9))-('Enterprise Budget'!$F$65+('Enterprise Budget'!$F$65*C$6))</f>
        <v>#DIV/0!</v>
      </c>
      <c r="D9" s="352" t="e">
        <f>('Enterprise Budget'!$F$23+('Enterprise Budget'!$F$23*$A9))-('Enterprise Budget'!$F$65+('Enterprise Budget'!$F$65*D$6))</f>
        <v>#DIV/0!</v>
      </c>
      <c r="E9" s="351" t="e">
        <f>('Enterprise Budget'!$F$23+('Enterprise Budget'!$F$23*$A9))-('Enterprise Budget'!$F$65+('Enterprise Budget'!$F$65*E$6))</f>
        <v>#DIV/0!</v>
      </c>
      <c r="F9" s="351" t="e">
        <f>('Enterprise Budget'!$F$23+('Enterprise Budget'!$F$23*$A9))-('Enterprise Budget'!$F$65+('Enterprise Budget'!$F$65*F$6))</f>
        <v>#DIV/0!</v>
      </c>
      <c r="G9" s="213"/>
      <c r="H9" s="353">
        <f>A9</f>
        <v>0</v>
      </c>
      <c r="I9" s="357" t="e">
        <f>B9/('Enterprise Budget'!$F$3/100)</f>
        <v>#DIV/0!</v>
      </c>
      <c r="J9" s="357" t="e">
        <f>C9/('Enterprise Budget'!$F$3/100)</f>
        <v>#DIV/0!</v>
      </c>
      <c r="K9" s="359" t="e">
        <f>D9/('Enterprise Budget'!$F$3/100)</f>
        <v>#DIV/0!</v>
      </c>
      <c r="L9" s="357" t="e">
        <f>E9/('Enterprise Budget'!$F$3/100)</f>
        <v>#DIV/0!</v>
      </c>
      <c r="M9" s="357" t="e">
        <f>F9/('Enterprise Budget'!$F$3/100)</f>
        <v>#DIV/0!</v>
      </c>
      <c r="N9" s="104"/>
      <c r="O9" s="353">
        <f>H9</f>
        <v>0</v>
      </c>
      <c r="P9" s="351" t="e">
        <f>B9*'Enterprise Budget'!$F$4</f>
        <v>#DIV/0!</v>
      </c>
      <c r="Q9" s="351" t="e">
        <f>C9*'Enterprise Budget'!$F$4</f>
        <v>#DIV/0!</v>
      </c>
      <c r="R9" s="352" t="e">
        <f>D9*'Enterprise Budget'!$F$4</f>
        <v>#DIV/0!</v>
      </c>
      <c r="S9" s="351" t="e">
        <f>E9*'Enterprise Budget'!$F$4</f>
        <v>#DIV/0!</v>
      </c>
      <c r="T9" s="358" t="e">
        <f>F9*'Enterprise Budget'!$F$4</f>
        <v>#DIV/0!</v>
      </c>
    </row>
    <row r="10" spans="1:20">
      <c r="A10" s="346"/>
      <c r="B10" s="351" t="e">
        <f>('Enterprise Budget'!$F$23+('Enterprise Budget'!$F$23*$A10))-('Enterprise Budget'!$F$65+('Enterprise Budget'!$F$65*B$6))</f>
        <v>#DIV/0!</v>
      </c>
      <c r="C10" s="351" t="e">
        <f>('Enterprise Budget'!$F$23+('Enterprise Budget'!$F$23*$A10))-('Enterprise Budget'!$F$65+('Enterprise Budget'!$F$65*C$6))</f>
        <v>#DIV/0!</v>
      </c>
      <c r="D10" s="351" t="e">
        <f>('Enterprise Budget'!$F$23+('Enterprise Budget'!$F$23*$A10))-('Enterprise Budget'!$F$65+('Enterprise Budget'!$F$65*D$6))</f>
        <v>#DIV/0!</v>
      </c>
      <c r="E10" s="351" t="e">
        <f>('Enterprise Budget'!$F$23+('Enterprise Budget'!$F$23*$A10))-('Enterprise Budget'!$F$65+('Enterprise Budget'!$F$65*E$6))</f>
        <v>#DIV/0!</v>
      </c>
      <c r="F10" s="351" t="e">
        <f>('Enterprise Budget'!$F$23+('Enterprise Budget'!$F$23*$A10))-('Enterprise Budget'!$F$65+('Enterprise Budget'!$F$65*F$6))</f>
        <v>#DIV/0!</v>
      </c>
      <c r="G10" s="213"/>
      <c r="H10" s="353">
        <f>A10</f>
        <v>0</v>
      </c>
      <c r="I10" s="357" t="e">
        <f>B10/('Enterprise Budget'!$F$3/100)</f>
        <v>#DIV/0!</v>
      </c>
      <c r="J10" s="357" t="e">
        <f>C10/('Enterprise Budget'!$F$3/100)</f>
        <v>#DIV/0!</v>
      </c>
      <c r="K10" s="357" t="e">
        <f>D10/('Enterprise Budget'!$F$3/100)</f>
        <v>#DIV/0!</v>
      </c>
      <c r="L10" s="357" t="e">
        <f>E10/('Enterprise Budget'!$F$3/100)</f>
        <v>#DIV/0!</v>
      </c>
      <c r="M10" s="357" t="e">
        <f>F10/('Enterprise Budget'!$F$3/100)</f>
        <v>#DIV/0!</v>
      </c>
      <c r="N10" s="104"/>
      <c r="O10" s="353">
        <f>H10</f>
        <v>0</v>
      </c>
      <c r="P10" s="351" t="e">
        <f>B10*'Enterprise Budget'!$F$4</f>
        <v>#DIV/0!</v>
      </c>
      <c r="Q10" s="351" t="e">
        <f>C10*'Enterprise Budget'!$F$4</f>
        <v>#DIV/0!</v>
      </c>
      <c r="R10" s="351" t="e">
        <f>D10*'Enterprise Budget'!$F$4</f>
        <v>#DIV/0!</v>
      </c>
      <c r="S10" s="351" t="e">
        <f>E10*'Enterprise Budget'!$F$4</f>
        <v>#DIV/0!</v>
      </c>
      <c r="T10" s="358" t="e">
        <f>F10*'Enterprise Budget'!$F$4</f>
        <v>#DIV/0!</v>
      </c>
    </row>
    <row r="11" spans="1:20">
      <c r="A11" s="346"/>
      <c r="B11" s="351" t="e">
        <f>('Enterprise Budget'!$F$23+('Enterprise Budget'!$F$23*$A11))-('Enterprise Budget'!$F$65+('Enterprise Budget'!$F$65*B$6))</f>
        <v>#DIV/0!</v>
      </c>
      <c r="C11" s="351" t="e">
        <f>('Enterprise Budget'!$F$23+('Enterprise Budget'!$F$23*$A11))-('Enterprise Budget'!$F$65+('Enterprise Budget'!$F$65*C$6))</f>
        <v>#DIV/0!</v>
      </c>
      <c r="D11" s="351" t="e">
        <f>('Enterprise Budget'!$F$23+('Enterprise Budget'!$F$23*$A11))-('Enterprise Budget'!$F$65+('Enterprise Budget'!$F$65*D$6))</f>
        <v>#DIV/0!</v>
      </c>
      <c r="E11" s="351" t="e">
        <f>('Enterprise Budget'!$F$23+('Enterprise Budget'!$F$23*$A11))-('Enterprise Budget'!$F$65+('Enterprise Budget'!$F$65*E$6))</f>
        <v>#DIV/0!</v>
      </c>
      <c r="F11" s="351" t="e">
        <f>('Enterprise Budget'!$F$23+('Enterprise Budget'!$F$23*$A11))-('Enterprise Budget'!$F$65+('Enterprise Budget'!$F$65*F$6))</f>
        <v>#DIV/0!</v>
      </c>
      <c r="G11" s="213"/>
      <c r="H11" s="353">
        <f>A11</f>
        <v>0</v>
      </c>
      <c r="I11" s="357" t="e">
        <f>B11/('Enterprise Budget'!$F$3/100)</f>
        <v>#DIV/0!</v>
      </c>
      <c r="J11" s="357" t="e">
        <f>C11/('Enterprise Budget'!$F$3/100)</f>
        <v>#DIV/0!</v>
      </c>
      <c r="K11" s="357" t="e">
        <f>D11/('Enterprise Budget'!$F$3/100)</f>
        <v>#DIV/0!</v>
      </c>
      <c r="L11" s="357" t="e">
        <f>E11/('Enterprise Budget'!$F$3/100)</f>
        <v>#DIV/0!</v>
      </c>
      <c r="M11" s="357" t="e">
        <f>F11/('Enterprise Budget'!$F$3/100)</f>
        <v>#DIV/0!</v>
      </c>
      <c r="N11" s="104"/>
      <c r="O11" s="353">
        <f>H11</f>
        <v>0</v>
      </c>
      <c r="P11" s="351" t="e">
        <f>B11*'Enterprise Budget'!$F$4</f>
        <v>#DIV/0!</v>
      </c>
      <c r="Q11" s="351" t="e">
        <f>C11*'Enterprise Budget'!$F$4</f>
        <v>#DIV/0!</v>
      </c>
      <c r="R11" s="351" t="e">
        <f>D11*'Enterprise Budget'!$F$4</f>
        <v>#DIV/0!</v>
      </c>
      <c r="S11" s="351" t="e">
        <f>E11*'Enterprise Budget'!$F$4</f>
        <v>#DIV/0!</v>
      </c>
      <c r="T11" s="358" t="e">
        <f>F11*'Enterprise Budget'!$F$4</f>
        <v>#DIV/0!</v>
      </c>
    </row>
    <row r="12" spans="1:20" ht="32.25" customHeight="1">
      <c r="A12" s="444"/>
      <c r="B12" s="445"/>
      <c r="C12" s="445"/>
      <c r="D12" s="445"/>
      <c r="E12" s="445"/>
      <c r="F12" s="445"/>
      <c r="G12" s="445"/>
      <c r="H12" s="445"/>
      <c r="I12" s="445"/>
      <c r="J12" s="445"/>
      <c r="K12" s="445"/>
      <c r="L12" s="445"/>
      <c r="M12" s="445"/>
      <c r="N12" s="445"/>
      <c r="O12" s="445"/>
      <c r="P12" s="445"/>
      <c r="Q12" s="445"/>
      <c r="R12" s="445"/>
      <c r="S12" s="445"/>
      <c r="T12" s="446"/>
    </row>
    <row r="13" spans="1:20" ht="24" customHeight="1">
      <c r="A13" s="466" t="s">
        <v>130</v>
      </c>
      <c r="B13" s="454"/>
      <c r="C13" s="454"/>
      <c r="D13" s="454"/>
      <c r="E13" s="454"/>
      <c r="F13" s="454"/>
      <c r="G13" s="360"/>
      <c r="H13" s="454" t="s">
        <v>129</v>
      </c>
      <c r="I13" s="454"/>
      <c r="J13" s="454"/>
      <c r="K13" s="454"/>
      <c r="L13" s="454"/>
      <c r="M13" s="454"/>
      <c r="N13" s="360"/>
      <c r="O13" s="454" t="s">
        <v>131</v>
      </c>
      <c r="P13" s="454"/>
      <c r="Q13" s="454"/>
      <c r="R13" s="454"/>
      <c r="S13" s="454"/>
      <c r="T13" s="455"/>
    </row>
    <row r="14" spans="1:20" ht="15" customHeight="1">
      <c r="A14" s="448" t="s">
        <v>225</v>
      </c>
      <c r="B14" s="447" t="s">
        <v>128</v>
      </c>
      <c r="C14" s="447"/>
      <c r="D14" s="447"/>
      <c r="E14" s="447"/>
      <c r="F14" s="447"/>
      <c r="G14" s="104"/>
      <c r="H14" s="448" t="s">
        <v>225</v>
      </c>
      <c r="I14" s="447" t="s">
        <v>128</v>
      </c>
      <c r="J14" s="447"/>
      <c r="K14" s="447"/>
      <c r="L14" s="447"/>
      <c r="M14" s="447"/>
      <c r="N14" s="104"/>
      <c r="O14" s="448" t="s">
        <v>225</v>
      </c>
      <c r="P14" s="447" t="s">
        <v>128</v>
      </c>
      <c r="Q14" s="447"/>
      <c r="R14" s="447"/>
      <c r="S14" s="447"/>
      <c r="T14" s="467"/>
    </row>
    <row r="15" spans="1:20">
      <c r="A15" s="448"/>
      <c r="B15" s="353">
        <f>B6</f>
        <v>0</v>
      </c>
      <c r="C15" s="353">
        <f t="shared" ref="C15:F15" si="0">C6</f>
        <v>0</v>
      </c>
      <c r="D15" s="353">
        <f t="shared" si="0"/>
        <v>0</v>
      </c>
      <c r="E15" s="353">
        <f t="shared" si="0"/>
        <v>0</v>
      </c>
      <c r="F15" s="353">
        <f t="shared" si="0"/>
        <v>0</v>
      </c>
      <c r="G15" s="104"/>
      <c r="H15" s="448"/>
      <c r="I15" s="353">
        <f>I6</f>
        <v>0</v>
      </c>
      <c r="J15" s="353">
        <f t="shared" ref="J15:M15" si="1">J6</f>
        <v>0</v>
      </c>
      <c r="K15" s="353">
        <f t="shared" si="1"/>
        <v>0</v>
      </c>
      <c r="L15" s="353">
        <f t="shared" si="1"/>
        <v>0</v>
      </c>
      <c r="M15" s="353">
        <f t="shared" si="1"/>
        <v>0</v>
      </c>
      <c r="N15" s="104"/>
      <c r="O15" s="448"/>
      <c r="P15" s="353">
        <f>P6</f>
        <v>0</v>
      </c>
      <c r="Q15" s="353">
        <f t="shared" ref="Q15:T15" si="2">Q6</f>
        <v>0</v>
      </c>
      <c r="R15" s="353">
        <f t="shared" si="2"/>
        <v>0</v>
      </c>
      <c r="S15" s="353">
        <f t="shared" si="2"/>
        <v>0</v>
      </c>
      <c r="T15" s="356">
        <f t="shared" si="2"/>
        <v>0</v>
      </c>
    </row>
    <row r="16" spans="1:20">
      <c r="A16" s="354">
        <f>A7</f>
        <v>0</v>
      </c>
      <c r="B16" s="351" t="e">
        <f>B7-$D$9</f>
        <v>#DIV/0!</v>
      </c>
      <c r="C16" s="351" t="e">
        <f t="shared" ref="C16:F16" si="3">C7-$D$9</f>
        <v>#DIV/0!</v>
      </c>
      <c r="D16" s="351" t="e">
        <f t="shared" si="3"/>
        <v>#DIV/0!</v>
      </c>
      <c r="E16" s="351" t="e">
        <f t="shared" si="3"/>
        <v>#DIV/0!</v>
      </c>
      <c r="F16" s="351" t="e">
        <f t="shared" si="3"/>
        <v>#DIV/0!</v>
      </c>
      <c r="G16" s="104"/>
      <c r="H16" s="353">
        <f>H7</f>
        <v>0</v>
      </c>
      <c r="I16" s="357" t="e">
        <f>I7-$K$9</f>
        <v>#DIV/0!</v>
      </c>
      <c r="J16" s="357" t="e">
        <f t="shared" ref="J16:M16" si="4">J7-$K$9</f>
        <v>#DIV/0!</v>
      </c>
      <c r="K16" s="357" t="e">
        <f t="shared" si="4"/>
        <v>#DIV/0!</v>
      </c>
      <c r="L16" s="357" t="e">
        <f t="shared" si="4"/>
        <v>#DIV/0!</v>
      </c>
      <c r="M16" s="357" t="e">
        <f t="shared" si="4"/>
        <v>#DIV/0!</v>
      </c>
      <c r="N16" s="104"/>
      <c r="O16" s="353">
        <f>O7</f>
        <v>0</v>
      </c>
      <c r="P16" s="351" t="e">
        <f>P7-$R$9</f>
        <v>#DIV/0!</v>
      </c>
      <c r="Q16" s="351" t="e">
        <f t="shared" ref="Q16:T16" si="5">Q7-$R$9</f>
        <v>#DIV/0!</v>
      </c>
      <c r="R16" s="351" t="e">
        <f t="shared" si="5"/>
        <v>#DIV/0!</v>
      </c>
      <c r="S16" s="351" t="e">
        <f t="shared" si="5"/>
        <v>#DIV/0!</v>
      </c>
      <c r="T16" s="358" t="e">
        <f t="shared" si="5"/>
        <v>#DIV/0!</v>
      </c>
    </row>
    <row r="17" spans="1:21">
      <c r="A17" s="354">
        <f t="shared" ref="A17:A20" si="6">A8</f>
        <v>0</v>
      </c>
      <c r="B17" s="351" t="e">
        <f t="shared" ref="B17:F20" si="7">B8-$D$9</f>
        <v>#DIV/0!</v>
      </c>
      <c r="C17" s="351" t="e">
        <f t="shared" si="7"/>
        <v>#DIV/0!</v>
      </c>
      <c r="D17" s="351" t="e">
        <f t="shared" si="7"/>
        <v>#DIV/0!</v>
      </c>
      <c r="E17" s="351" t="e">
        <f t="shared" si="7"/>
        <v>#DIV/0!</v>
      </c>
      <c r="F17" s="351" t="e">
        <f t="shared" si="7"/>
        <v>#DIV/0!</v>
      </c>
      <c r="G17" s="104"/>
      <c r="H17" s="353">
        <f t="shared" ref="H17:H20" si="8">H8</f>
        <v>0</v>
      </c>
      <c r="I17" s="357" t="e">
        <f t="shared" ref="I17:M20" si="9">I8-$K$9</f>
        <v>#DIV/0!</v>
      </c>
      <c r="J17" s="357" t="e">
        <f t="shared" si="9"/>
        <v>#DIV/0!</v>
      </c>
      <c r="K17" s="357" t="e">
        <f t="shared" si="9"/>
        <v>#DIV/0!</v>
      </c>
      <c r="L17" s="357" t="e">
        <f t="shared" si="9"/>
        <v>#DIV/0!</v>
      </c>
      <c r="M17" s="357" t="e">
        <f t="shared" si="9"/>
        <v>#DIV/0!</v>
      </c>
      <c r="N17" s="104"/>
      <c r="O17" s="353">
        <f t="shared" ref="O17:O20" si="10">O8</f>
        <v>0</v>
      </c>
      <c r="P17" s="351" t="e">
        <f t="shared" ref="P17:T20" si="11">P8-$R$9</f>
        <v>#DIV/0!</v>
      </c>
      <c r="Q17" s="351" t="e">
        <f t="shared" si="11"/>
        <v>#DIV/0!</v>
      </c>
      <c r="R17" s="351" t="e">
        <f t="shared" si="11"/>
        <v>#DIV/0!</v>
      </c>
      <c r="S17" s="351" t="e">
        <f t="shared" si="11"/>
        <v>#DIV/0!</v>
      </c>
      <c r="T17" s="358" t="e">
        <f t="shared" si="11"/>
        <v>#DIV/0!</v>
      </c>
    </row>
    <row r="18" spans="1:21">
      <c r="A18" s="354">
        <f t="shared" si="6"/>
        <v>0</v>
      </c>
      <c r="B18" s="351" t="e">
        <f t="shared" si="7"/>
        <v>#DIV/0!</v>
      </c>
      <c r="C18" s="351" t="e">
        <f t="shared" si="7"/>
        <v>#DIV/0!</v>
      </c>
      <c r="D18" s="352" t="e">
        <f t="shared" si="7"/>
        <v>#DIV/0!</v>
      </c>
      <c r="E18" s="351" t="e">
        <f t="shared" si="7"/>
        <v>#DIV/0!</v>
      </c>
      <c r="F18" s="351" t="e">
        <f t="shared" si="7"/>
        <v>#DIV/0!</v>
      </c>
      <c r="G18" s="104"/>
      <c r="H18" s="353">
        <f t="shared" si="8"/>
        <v>0</v>
      </c>
      <c r="I18" s="357" t="e">
        <f t="shared" si="9"/>
        <v>#DIV/0!</v>
      </c>
      <c r="J18" s="357" t="e">
        <f t="shared" si="9"/>
        <v>#DIV/0!</v>
      </c>
      <c r="K18" s="359" t="e">
        <f t="shared" si="9"/>
        <v>#DIV/0!</v>
      </c>
      <c r="L18" s="357" t="e">
        <f t="shared" si="9"/>
        <v>#DIV/0!</v>
      </c>
      <c r="M18" s="357" t="e">
        <f t="shared" si="9"/>
        <v>#DIV/0!</v>
      </c>
      <c r="N18" s="104"/>
      <c r="O18" s="353">
        <f t="shared" si="10"/>
        <v>0</v>
      </c>
      <c r="P18" s="351" t="e">
        <f t="shared" si="11"/>
        <v>#DIV/0!</v>
      </c>
      <c r="Q18" s="351" t="e">
        <f t="shared" si="11"/>
        <v>#DIV/0!</v>
      </c>
      <c r="R18" s="352" t="e">
        <f t="shared" si="11"/>
        <v>#DIV/0!</v>
      </c>
      <c r="S18" s="351" t="e">
        <f t="shared" si="11"/>
        <v>#DIV/0!</v>
      </c>
      <c r="T18" s="358" t="e">
        <f t="shared" si="11"/>
        <v>#DIV/0!</v>
      </c>
    </row>
    <row r="19" spans="1:21">
      <c r="A19" s="354">
        <f t="shared" si="6"/>
        <v>0</v>
      </c>
      <c r="B19" s="351" t="e">
        <f t="shared" si="7"/>
        <v>#DIV/0!</v>
      </c>
      <c r="C19" s="351" t="e">
        <f t="shared" si="7"/>
        <v>#DIV/0!</v>
      </c>
      <c r="D19" s="351" t="e">
        <f t="shared" si="7"/>
        <v>#DIV/0!</v>
      </c>
      <c r="E19" s="351" t="e">
        <f t="shared" si="7"/>
        <v>#DIV/0!</v>
      </c>
      <c r="F19" s="351" t="e">
        <f t="shared" si="7"/>
        <v>#DIV/0!</v>
      </c>
      <c r="G19" s="104"/>
      <c r="H19" s="353">
        <f t="shared" si="8"/>
        <v>0</v>
      </c>
      <c r="I19" s="357" t="e">
        <f t="shared" si="9"/>
        <v>#DIV/0!</v>
      </c>
      <c r="J19" s="357" t="e">
        <f t="shared" si="9"/>
        <v>#DIV/0!</v>
      </c>
      <c r="K19" s="357" t="e">
        <f t="shared" si="9"/>
        <v>#DIV/0!</v>
      </c>
      <c r="L19" s="357" t="e">
        <f t="shared" si="9"/>
        <v>#DIV/0!</v>
      </c>
      <c r="M19" s="357" t="e">
        <f t="shared" si="9"/>
        <v>#DIV/0!</v>
      </c>
      <c r="N19" s="104"/>
      <c r="O19" s="353">
        <f t="shared" si="10"/>
        <v>0</v>
      </c>
      <c r="P19" s="351" t="e">
        <f t="shared" si="11"/>
        <v>#DIV/0!</v>
      </c>
      <c r="Q19" s="351" t="e">
        <f t="shared" si="11"/>
        <v>#DIV/0!</v>
      </c>
      <c r="R19" s="351" t="e">
        <f t="shared" si="11"/>
        <v>#DIV/0!</v>
      </c>
      <c r="S19" s="351" t="e">
        <f t="shared" si="11"/>
        <v>#DIV/0!</v>
      </c>
      <c r="T19" s="358" t="e">
        <f t="shared" si="11"/>
        <v>#DIV/0!</v>
      </c>
    </row>
    <row r="20" spans="1:21" ht="15" thickBot="1">
      <c r="A20" s="361">
        <f t="shared" si="6"/>
        <v>0</v>
      </c>
      <c r="B20" s="362" t="e">
        <f t="shared" si="7"/>
        <v>#DIV/0!</v>
      </c>
      <c r="C20" s="362" t="e">
        <f t="shared" si="7"/>
        <v>#DIV/0!</v>
      </c>
      <c r="D20" s="362" t="e">
        <f t="shared" si="7"/>
        <v>#DIV/0!</v>
      </c>
      <c r="E20" s="362" t="e">
        <f t="shared" si="7"/>
        <v>#DIV/0!</v>
      </c>
      <c r="F20" s="362" t="e">
        <f t="shared" si="7"/>
        <v>#DIV/0!</v>
      </c>
      <c r="G20" s="106"/>
      <c r="H20" s="363">
        <f t="shared" si="8"/>
        <v>0</v>
      </c>
      <c r="I20" s="364" t="e">
        <f t="shared" si="9"/>
        <v>#DIV/0!</v>
      </c>
      <c r="J20" s="364" t="e">
        <f t="shared" si="9"/>
        <v>#DIV/0!</v>
      </c>
      <c r="K20" s="364" t="e">
        <f t="shared" si="9"/>
        <v>#DIV/0!</v>
      </c>
      <c r="L20" s="364" t="e">
        <f t="shared" si="9"/>
        <v>#DIV/0!</v>
      </c>
      <c r="M20" s="364" t="e">
        <f t="shared" si="9"/>
        <v>#DIV/0!</v>
      </c>
      <c r="N20" s="106"/>
      <c r="O20" s="363">
        <f t="shared" si="10"/>
        <v>0</v>
      </c>
      <c r="P20" s="362" t="e">
        <f t="shared" si="11"/>
        <v>#DIV/0!</v>
      </c>
      <c r="Q20" s="362" t="e">
        <f t="shared" si="11"/>
        <v>#DIV/0!</v>
      </c>
      <c r="R20" s="362" t="e">
        <f t="shared" si="11"/>
        <v>#DIV/0!</v>
      </c>
      <c r="S20" s="362" t="e">
        <f t="shared" si="11"/>
        <v>#DIV/0!</v>
      </c>
      <c r="T20" s="365" t="e">
        <f t="shared" si="11"/>
        <v>#DIV/0!</v>
      </c>
    </row>
    <row r="21" spans="1:21" ht="15" thickTop="1">
      <c r="A21" s="452"/>
      <c r="B21" s="452"/>
      <c r="C21" s="452"/>
      <c r="D21" s="452"/>
      <c r="E21" s="452"/>
      <c r="F21" s="452"/>
      <c r="G21" s="452"/>
      <c r="H21" s="452"/>
      <c r="I21" s="452"/>
      <c r="J21" s="452"/>
      <c r="K21" s="452"/>
      <c r="L21" s="452"/>
      <c r="M21" s="452"/>
      <c r="N21" s="452"/>
      <c r="O21" s="452"/>
      <c r="P21" s="452"/>
      <c r="Q21" s="452"/>
      <c r="R21" s="452"/>
      <c r="S21" s="452"/>
      <c r="T21" s="452"/>
    </row>
    <row r="22" spans="1:21" ht="27" customHeight="1" thickBot="1">
      <c r="A22" s="453"/>
      <c r="B22" s="453"/>
      <c r="C22" s="453"/>
      <c r="D22" s="453"/>
      <c r="E22" s="453"/>
      <c r="F22" s="453"/>
      <c r="G22" s="453"/>
      <c r="H22" s="453"/>
      <c r="I22" s="453"/>
      <c r="J22" s="453"/>
      <c r="K22" s="453"/>
      <c r="L22" s="453"/>
      <c r="M22" s="453"/>
      <c r="N22" s="453"/>
      <c r="O22" s="453"/>
      <c r="P22" s="453"/>
      <c r="Q22" s="453"/>
      <c r="R22" s="453"/>
      <c r="S22" s="453"/>
      <c r="T22" s="453"/>
    </row>
    <row r="23" spans="1:21" ht="37" customHeight="1" thickTop="1">
      <c r="A23" s="435" t="s">
        <v>226</v>
      </c>
      <c r="B23" s="436"/>
      <c r="C23" s="436"/>
      <c r="D23" s="436"/>
      <c r="E23" s="436"/>
      <c r="F23" s="436"/>
      <c r="G23" s="436"/>
      <c r="H23" s="436"/>
      <c r="I23" s="436"/>
      <c r="J23" s="436"/>
      <c r="K23" s="436"/>
      <c r="L23" s="436"/>
      <c r="M23" s="436"/>
      <c r="N23" s="436"/>
      <c r="O23" s="436"/>
      <c r="P23" s="436"/>
      <c r="Q23" s="436"/>
      <c r="R23" s="436"/>
      <c r="S23" s="436"/>
      <c r="T23" s="437"/>
    </row>
    <row r="24" spans="1:21" ht="6.65" customHeight="1">
      <c r="A24" s="441"/>
      <c r="B24" s="442"/>
      <c r="C24" s="442"/>
      <c r="D24" s="442"/>
      <c r="E24" s="442"/>
      <c r="F24" s="442"/>
      <c r="G24" s="442"/>
      <c r="H24" s="442"/>
      <c r="I24" s="442"/>
      <c r="J24" s="442"/>
      <c r="K24" s="442"/>
      <c r="L24" s="442"/>
      <c r="M24" s="442"/>
      <c r="N24" s="442"/>
      <c r="O24" s="442"/>
      <c r="P24" s="442"/>
      <c r="Q24" s="442"/>
      <c r="R24" s="442"/>
      <c r="S24" s="442"/>
      <c r="T24" s="443"/>
    </row>
    <row r="25" spans="1:21" ht="30.75" customHeight="1">
      <c r="A25" s="449" t="s">
        <v>182</v>
      </c>
      <c r="B25" s="417"/>
      <c r="C25" s="417"/>
      <c r="D25" s="417"/>
      <c r="E25" s="417"/>
      <c r="F25" s="417"/>
      <c r="G25" s="104"/>
      <c r="H25" s="450" t="s">
        <v>185</v>
      </c>
      <c r="I25" s="417"/>
      <c r="J25" s="417"/>
      <c r="K25" s="417"/>
      <c r="L25" s="417"/>
      <c r="M25" s="417"/>
      <c r="N25" s="151"/>
      <c r="O25" s="450" t="s">
        <v>184</v>
      </c>
      <c r="P25" s="417"/>
      <c r="Q25" s="417"/>
      <c r="R25" s="417"/>
      <c r="S25" s="417"/>
      <c r="T25" s="451"/>
      <c r="U25" s="212"/>
    </row>
    <row r="26" spans="1:21">
      <c r="A26" s="462" t="s">
        <v>132</v>
      </c>
      <c r="B26" s="456" t="s">
        <v>10</v>
      </c>
      <c r="C26" s="457"/>
      <c r="D26" s="457"/>
      <c r="E26" s="457"/>
      <c r="F26" s="458"/>
      <c r="G26" s="213"/>
      <c r="H26" s="464" t="s">
        <v>132</v>
      </c>
      <c r="I26" s="456" t="s">
        <v>10</v>
      </c>
      <c r="J26" s="457"/>
      <c r="K26" s="457"/>
      <c r="L26" s="457"/>
      <c r="M26" s="458"/>
      <c r="N26" s="213"/>
      <c r="O26" s="464" t="s">
        <v>132</v>
      </c>
      <c r="P26" s="456" t="s">
        <v>10</v>
      </c>
      <c r="Q26" s="457"/>
      <c r="R26" s="457"/>
      <c r="S26" s="457"/>
      <c r="T26" s="459"/>
    </row>
    <row r="27" spans="1:21">
      <c r="A27" s="463"/>
      <c r="B27" s="347"/>
      <c r="C27" s="347"/>
      <c r="D27" s="367">
        <f>'Enterprise Budget'!F5</f>
        <v>0</v>
      </c>
      <c r="E27" s="347"/>
      <c r="F27" s="347"/>
      <c r="G27" s="213"/>
      <c r="H27" s="465"/>
      <c r="I27" s="369">
        <f>B27</f>
        <v>0</v>
      </c>
      <c r="J27" s="369">
        <f>C27</f>
        <v>0</v>
      </c>
      <c r="K27" s="369">
        <f>D27</f>
        <v>0</v>
      </c>
      <c r="L27" s="369">
        <f>E27</f>
        <v>0</v>
      </c>
      <c r="M27" s="369">
        <f>F27</f>
        <v>0</v>
      </c>
      <c r="N27" s="348"/>
      <c r="O27" s="465"/>
      <c r="P27" s="369">
        <f>I27</f>
        <v>0</v>
      </c>
      <c r="Q27" s="369">
        <f>J27</f>
        <v>0</v>
      </c>
      <c r="R27" s="369">
        <f>K27</f>
        <v>0</v>
      </c>
      <c r="S27" s="369">
        <f>L27</f>
        <v>0</v>
      </c>
      <c r="T27" s="370">
        <f>M27</f>
        <v>0</v>
      </c>
      <c r="U27" s="349"/>
    </row>
    <row r="28" spans="1:21">
      <c r="A28" s="350"/>
      <c r="B28" s="351" t="e">
        <f>(SUM('Enterprise Budget'!$F$18:'Enterprise Budget'!$F$22)+(($A28/100)*B$27))-('Enterprise Budget'!$F$65)</f>
        <v>#DIV/0!</v>
      </c>
      <c r="C28" s="351" t="e">
        <f>(SUM('Enterprise Budget'!$F$18:'Enterprise Budget'!$F$22)+(($A28/100)*C$27))-('Enterprise Budget'!$F$65)</f>
        <v>#DIV/0!</v>
      </c>
      <c r="D28" s="351" t="e">
        <f>(SUM('Enterprise Budget'!$F$18:'Enterprise Budget'!$F$22)+(($A28/100)*D$27))-('Enterprise Budget'!$F$65)</f>
        <v>#DIV/0!</v>
      </c>
      <c r="E28" s="351" t="e">
        <f>(SUM('Enterprise Budget'!$F$18:'Enterprise Budget'!$F$22)+(($A28/100)*E$27))-('Enterprise Budget'!$F$65)</f>
        <v>#DIV/0!</v>
      </c>
      <c r="F28" s="351" t="e">
        <f>(SUM('Enterprise Budget'!$F$18:'Enterprise Budget'!$F$22)+(($A28/100)*F$27))-('Enterprise Budget'!$F$65)</f>
        <v>#DIV/0!</v>
      </c>
      <c r="G28" s="213"/>
      <c r="H28" s="368">
        <f>A28</f>
        <v>0</v>
      </c>
      <c r="I28" s="357" t="e">
        <f>B28/('Enterprise Budget'!$F$3/100)</f>
        <v>#DIV/0!</v>
      </c>
      <c r="J28" s="357" t="e">
        <f>C28/('Enterprise Budget'!$F$3/100)</f>
        <v>#DIV/0!</v>
      </c>
      <c r="K28" s="357" t="e">
        <f>D28/('Enterprise Budget'!$F$3/100)</f>
        <v>#DIV/0!</v>
      </c>
      <c r="L28" s="357" t="e">
        <f>E28/('Enterprise Budget'!$F$3/100)</f>
        <v>#DIV/0!</v>
      </c>
      <c r="M28" s="357" t="e">
        <f>F28/('Enterprise Budget'!$F$3/100)</f>
        <v>#DIV/0!</v>
      </c>
      <c r="N28" s="213"/>
      <c r="O28" s="368">
        <f>H28</f>
        <v>0</v>
      </c>
      <c r="P28" s="351" t="e">
        <f>B28*'Enterprise Budget'!$F$4</f>
        <v>#DIV/0!</v>
      </c>
      <c r="Q28" s="351" t="e">
        <f>C28*'Enterprise Budget'!$F$4</f>
        <v>#DIV/0!</v>
      </c>
      <c r="R28" s="351" t="e">
        <f>D28*'Enterprise Budget'!$F$4</f>
        <v>#DIV/0!</v>
      </c>
      <c r="S28" s="351" t="e">
        <f>E28*'Enterprise Budget'!$F$4</f>
        <v>#DIV/0!</v>
      </c>
      <c r="T28" s="358" t="e">
        <f>F28*'Enterprise Budget'!$F$4</f>
        <v>#DIV/0!</v>
      </c>
    </row>
    <row r="29" spans="1:21">
      <c r="A29" s="350"/>
      <c r="B29" s="351" t="e">
        <f>(SUM('Enterprise Budget'!$F$18:'Enterprise Budget'!$F$22)+(($A29/100)*B$27))-('Enterprise Budget'!$F$65)</f>
        <v>#DIV/0!</v>
      </c>
      <c r="C29" s="351" t="e">
        <f>(SUM('Enterprise Budget'!$F$18:'Enterprise Budget'!$F$22)+(($A29/100)*C$27))-('Enterprise Budget'!$F$65)</f>
        <v>#DIV/0!</v>
      </c>
      <c r="D29" s="351" t="e">
        <f>(SUM('Enterprise Budget'!$F$18:'Enterprise Budget'!$F$22)+(($A29/100)*D$27))-('Enterprise Budget'!$F$65)</f>
        <v>#DIV/0!</v>
      </c>
      <c r="E29" s="351" t="e">
        <f>(SUM('Enterprise Budget'!$F$18:'Enterprise Budget'!$F$22)+(($A29/100)*E$27))-('Enterprise Budget'!$F$65)</f>
        <v>#DIV/0!</v>
      </c>
      <c r="F29" s="351" t="e">
        <f>(SUM('Enterprise Budget'!$F$18:'Enterprise Budget'!$F$22)+(($A29/100)*F$27))-('Enterprise Budget'!$F$65)</f>
        <v>#DIV/0!</v>
      </c>
      <c r="G29" s="213"/>
      <c r="H29" s="368">
        <f>A29</f>
        <v>0</v>
      </c>
      <c r="I29" s="357" t="e">
        <f>B29/('Enterprise Budget'!$F$3/100)</f>
        <v>#DIV/0!</v>
      </c>
      <c r="J29" s="357" t="e">
        <f>C29/('Enterprise Budget'!$F$3/100)</f>
        <v>#DIV/0!</v>
      </c>
      <c r="K29" s="357" t="e">
        <f>D29/('Enterprise Budget'!$F$3/100)</f>
        <v>#DIV/0!</v>
      </c>
      <c r="L29" s="357" t="e">
        <f>E29/('Enterprise Budget'!$F$3/100)</f>
        <v>#DIV/0!</v>
      </c>
      <c r="M29" s="357" t="e">
        <f>F29/('Enterprise Budget'!$F$3/100)</f>
        <v>#DIV/0!</v>
      </c>
      <c r="N29" s="213"/>
      <c r="O29" s="368">
        <f>H29</f>
        <v>0</v>
      </c>
      <c r="P29" s="351" t="e">
        <f>B29*'Enterprise Budget'!$F$4</f>
        <v>#DIV/0!</v>
      </c>
      <c r="Q29" s="351" t="e">
        <f>C29*'Enterprise Budget'!$F$4</f>
        <v>#DIV/0!</v>
      </c>
      <c r="R29" s="351" t="e">
        <f>D29*'Enterprise Budget'!$F$4</f>
        <v>#DIV/0!</v>
      </c>
      <c r="S29" s="351" t="e">
        <f>E29*'Enterprise Budget'!$F$4</f>
        <v>#DIV/0!</v>
      </c>
      <c r="T29" s="358" t="e">
        <f>F29*'Enterprise Budget'!$F$4</f>
        <v>#DIV/0!</v>
      </c>
    </row>
    <row r="30" spans="1:21">
      <c r="A30" s="366">
        <f>'Enterprise Budget'!F3</f>
        <v>0</v>
      </c>
      <c r="B30" s="351" t="e">
        <f>(SUM('Enterprise Budget'!$F$18:'Enterprise Budget'!$F$22)+(($A30/100)*B$27))-('Enterprise Budget'!$F$65)</f>
        <v>#DIV/0!</v>
      </c>
      <c r="C30" s="351" t="e">
        <f>(SUM('Enterprise Budget'!$F$18:'Enterprise Budget'!$F$22)+(($A30/100)*C$27))-('Enterprise Budget'!$F$65)</f>
        <v>#DIV/0!</v>
      </c>
      <c r="D30" s="352" t="e">
        <f>(SUM('Enterprise Budget'!$F$18:'Enterprise Budget'!$F$22)+(($A30/100)*D$27))-('Enterprise Budget'!$F$65)</f>
        <v>#DIV/0!</v>
      </c>
      <c r="E30" s="351" t="e">
        <f>(SUM('Enterprise Budget'!$F$18:'Enterprise Budget'!$F$22)+(($A30/100)*E$27))-('Enterprise Budget'!$F$65)</f>
        <v>#DIV/0!</v>
      </c>
      <c r="F30" s="351" t="e">
        <f>(SUM('Enterprise Budget'!$F$18:'Enterprise Budget'!$F$22)+(($A30/100)*F$27))-('Enterprise Budget'!$F$65)</f>
        <v>#DIV/0!</v>
      </c>
      <c r="G30" s="213"/>
      <c r="H30" s="368">
        <f>A30</f>
        <v>0</v>
      </c>
      <c r="I30" s="357" t="e">
        <f>B30/('Enterprise Budget'!$F$3/100)</f>
        <v>#DIV/0!</v>
      </c>
      <c r="J30" s="357" t="e">
        <f>C30/('Enterprise Budget'!$F$3/100)</f>
        <v>#DIV/0!</v>
      </c>
      <c r="K30" s="359" t="e">
        <f>D30/('Enterprise Budget'!$F$3/100)</f>
        <v>#DIV/0!</v>
      </c>
      <c r="L30" s="357" t="e">
        <f>E30/('Enterprise Budget'!$F$3/100)</f>
        <v>#DIV/0!</v>
      </c>
      <c r="M30" s="357" t="e">
        <f>F30/('Enterprise Budget'!$F$3/100)</f>
        <v>#DIV/0!</v>
      </c>
      <c r="N30" s="213"/>
      <c r="O30" s="368">
        <f>H30</f>
        <v>0</v>
      </c>
      <c r="P30" s="351" t="e">
        <f>B30*'Enterprise Budget'!$F$4</f>
        <v>#DIV/0!</v>
      </c>
      <c r="Q30" s="351" t="e">
        <f>C30*'Enterprise Budget'!$F$4</f>
        <v>#DIV/0!</v>
      </c>
      <c r="R30" s="352" t="e">
        <f>D30*'Enterprise Budget'!$F$4</f>
        <v>#DIV/0!</v>
      </c>
      <c r="S30" s="351" t="e">
        <f>E30*'Enterprise Budget'!$F$4</f>
        <v>#DIV/0!</v>
      </c>
      <c r="T30" s="358" t="e">
        <f>F30*'Enterprise Budget'!$F$4</f>
        <v>#DIV/0!</v>
      </c>
    </row>
    <row r="31" spans="1:21">
      <c r="A31" s="350"/>
      <c r="B31" s="351" t="e">
        <f>(SUM('Enterprise Budget'!$F$18:'Enterprise Budget'!$F$22)+(($A31/100)*B$27))-('Enterprise Budget'!$F$65)</f>
        <v>#DIV/0!</v>
      </c>
      <c r="C31" s="351" t="e">
        <f>(SUM('Enterprise Budget'!$F$18:'Enterprise Budget'!$F$22)+(($A31/100)*C$27))-('Enterprise Budget'!$F$65)</f>
        <v>#DIV/0!</v>
      </c>
      <c r="D31" s="351" t="e">
        <f>(SUM('Enterprise Budget'!$F$18:'Enterprise Budget'!$F$22)+(($A31/100)*D$27))-('Enterprise Budget'!$F$65)</f>
        <v>#DIV/0!</v>
      </c>
      <c r="E31" s="351" t="e">
        <f>(SUM('Enterprise Budget'!$F$18:'Enterprise Budget'!$F$22)+(($A31/100)*E$27))-('Enterprise Budget'!$F$65)</f>
        <v>#DIV/0!</v>
      </c>
      <c r="F31" s="351" t="e">
        <f>(SUM('Enterprise Budget'!$F$18:'Enterprise Budget'!$F$22)+(($A31/100)*F$27))-('Enterprise Budget'!$F$65)</f>
        <v>#DIV/0!</v>
      </c>
      <c r="G31" s="213"/>
      <c r="H31" s="368">
        <f>A31</f>
        <v>0</v>
      </c>
      <c r="I31" s="357" t="e">
        <f>B31/('Enterprise Budget'!$F$3/100)</f>
        <v>#DIV/0!</v>
      </c>
      <c r="J31" s="357" t="e">
        <f>C31/('Enterprise Budget'!$F$3/100)</f>
        <v>#DIV/0!</v>
      </c>
      <c r="K31" s="357" t="e">
        <f>D31/('Enterprise Budget'!$F$3/100)</f>
        <v>#DIV/0!</v>
      </c>
      <c r="L31" s="357" t="e">
        <f>E31/('Enterprise Budget'!$F$3/100)</f>
        <v>#DIV/0!</v>
      </c>
      <c r="M31" s="357" t="e">
        <f>F31/('Enterprise Budget'!$F$3/100)</f>
        <v>#DIV/0!</v>
      </c>
      <c r="N31" s="213"/>
      <c r="O31" s="368">
        <f>H31</f>
        <v>0</v>
      </c>
      <c r="P31" s="351" t="e">
        <f>B31*'Enterprise Budget'!$F$4</f>
        <v>#DIV/0!</v>
      </c>
      <c r="Q31" s="351" t="e">
        <f>C31*'Enterprise Budget'!$F$4</f>
        <v>#DIV/0!</v>
      </c>
      <c r="R31" s="351" t="e">
        <f>D31*'Enterprise Budget'!$F$4</f>
        <v>#DIV/0!</v>
      </c>
      <c r="S31" s="351" t="e">
        <f>E31*'Enterprise Budget'!$F$4</f>
        <v>#DIV/0!</v>
      </c>
      <c r="T31" s="358" t="e">
        <f>F31*'Enterprise Budget'!$F$4</f>
        <v>#DIV/0!</v>
      </c>
    </row>
    <row r="32" spans="1:21">
      <c r="A32" s="350"/>
      <c r="B32" s="351" t="e">
        <f>(SUM('Enterprise Budget'!$F$18:'Enterprise Budget'!$F$22)+(($A32/100)*B$27))-('Enterprise Budget'!$F$65)</f>
        <v>#DIV/0!</v>
      </c>
      <c r="C32" s="351" t="e">
        <f>(SUM('Enterprise Budget'!$F$18:'Enterprise Budget'!$F$22)+(($A32/100)*C$27))-('Enterprise Budget'!$F$65)</f>
        <v>#DIV/0!</v>
      </c>
      <c r="D32" s="351" t="e">
        <f>(SUM('Enterprise Budget'!$F$18:'Enterprise Budget'!$F$22)+(($A32/100)*D$27))-('Enterprise Budget'!$F$65)</f>
        <v>#DIV/0!</v>
      </c>
      <c r="E32" s="351" t="e">
        <f>(SUM('Enterprise Budget'!$F$18:'Enterprise Budget'!$F$22)+(($A32/100)*E$27))-('Enterprise Budget'!$F$65)</f>
        <v>#DIV/0!</v>
      </c>
      <c r="F32" s="351" t="e">
        <f>(SUM('Enterprise Budget'!$F$18:'Enterprise Budget'!$F$22)+(($A32/100)*F$27))-('Enterprise Budget'!$F$65)</f>
        <v>#DIV/0!</v>
      </c>
      <c r="G32" s="213"/>
      <c r="H32" s="368">
        <f>A32</f>
        <v>0</v>
      </c>
      <c r="I32" s="357" t="e">
        <f>B32/('Enterprise Budget'!$F$3/100)</f>
        <v>#DIV/0!</v>
      </c>
      <c r="J32" s="357" t="e">
        <f>C32/('Enterprise Budget'!$F$3/100)</f>
        <v>#DIV/0!</v>
      </c>
      <c r="K32" s="357" t="e">
        <f>D32/('Enterprise Budget'!$F$3/100)</f>
        <v>#DIV/0!</v>
      </c>
      <c r="L32" s="357" t="e">
        <f>E32/('Enterprise Budget'!$F$3/100)</f>
        <v>#DIV/0!</v>
      </c>
      <c r="M32" s="357" t="e">
        <f>F32/('Enterprise Budget'!$F$3/100)</f>
        <v>#DIV/0!</v>
      </c>
      <c r="N32" s="213"/>
      <c r="O32" s="368">
        <f>H32</f>
        <v>0</v>
      </c>
      <c r="P32" s="351" t="e">
        <f>B32*'Enterprise Budget'!$F$4</f>
        <v>#DIV/0!</v>
      </c>
      <c r="Q32" s="351" t="e">
        <f>C32*'Enterprise Budget'!$F$4</f>
        <v>#DIV/0!</v>
      </c>
      <c r="R32" s="351" t="e">
        <f>D32*'Enterprise Budget'!$F$4</f>
        <v>#DIV/0!</v>
      </c>
      <c r="S32" s="351" t="e">
        <f>E32*'Enterprise Budget'!$F$4</f>
        <v>#DIV/0!</v>
      </c>
      <c r="T32" s="358" t="e">
        <f>F32*'Enterprise Budget'!$F$4</f>
        <v>#DIV/0!</v>
      </c>
    </row>
    <row r="33" spans="1:20" ht="31" customHeight="1">
      <c r="A33" s="444"/>
      <c r="B33" s="445"/>
      <c r="C33" s="445"/>
      <c r="D33" s="445"/>
      <c r="E33" s="445"/>
      <c r="F33" s="445"/>
      <c r="G33" s="445"/>
      <c r="H33" s="445"/>
      <c r="I33" s="445"/>
      <c r="J33" s="445"/>
      <c r="K33" s="445"/>
      <c r="L33" s="445"/>
      <c r="M33" s="445"/>
      <c r="N33" s="445"/>
      <c r="O33" s="445"/>
      <c r="P33" s="445"/>
      <c r="Q33" s="445"/>
      <c r="R33" s="445"/>
      <c r="S33" s="445"/>
      <c r="T33" s="446"/>
    </row>
    <row r="34" spans="1:20" ht="23.25" customHeight="1">
      <c r="A34" s="466" t="s">
        <v>130</v>
      </c>
      <c r="B34" s="454"/>
      <c r="C34" s="454"/>
      <c r="D34" s="454"/>
      <c r="E34" s="454"/>
      <c r="F34" s="454"/>
      <c r="G34" s="360"/>
      <c r="H34" s="454" t="s">
        <v>129</v>
      </c>
      <c r="I34" s="454"/>
      <c r="J34" s="454"/>
      <c r="K34" s="454"/>
      <c r="L34" s="454"/>
      <c r="M34" s="454"/>
      <c r="N34" s="360"/>
      <c r="O34" s="454" t="s">
        <v>131</v>
      </c>
      <c r="P34" s="454"/>
      <c r="Q34" s="454"/>
      <c r="R34" s="454"/>
      <c r="S34" s="454"/>
      <c r="T34" s="455"/>
    </row>
    <row r="35" spans="1:20">
      <c r="A35" s="462" t="s">
        <v>132</v>
      </c>
      <c r="B35" s="456" t="s">
        <v>10</v>
      </c>
      <c r="C35" s="457"/>
      <c r="D35" s="457"/>
      <c r="E35" s="457"/>
      <c r="F35" s="458"/>
      <c r="G35" s="104"/>
      <c r="H35" s="464" t="s">
        <v>132</v>
      </c>
      <c r="I35" s="456" t="s">
        <v>10</v>
      </c>
      <c r="J35" s="457"/>
      <c r="K35" s="457"/>
      <c r="L35" s="457"/>
      <c r="M35" s="458"/>
      <c r="N35" s="104"/>
      <c r="O35" s="464" t="s">
        <v>132</v>
      </c>
      <c r="P35" s="456" t="s">
        <v>10</v>
      </c>
      <c r="Q35" s="457"/>
      <c r="R35" s="457"/>
      <c r="S35" s="457"/>
      <c r="T35" s="459"/>
    </row>
    <row r="36" spans="1:20">
      <c r="A36" s="463"/>
      <c r="B36" s="367">
        <f>B27</f>
        <v>0</v>
      </c>
      <c r="C36" s="367">
        <f t="shared" ref="C36:F36" si="12">C27</f>
        <v>0</v>
      </c>
      <c r="D36" s="367">
        <f t="shared" si="12"/>
        <v>0</v>
      </c>
      <c r="E36" s="367">
        <f t="shared" si="12"/>
        <v>0</v>
      </c>
      <c r="F36" s="367">
        <f t="shared" si="12"/>
        <v>0</v>
      </c>
      <c r="G36" s="104"/>
      <c r="H36" s="465"/>
      <c r="I36" s="367">
        <f>I27</f>
        <v>0</v>
      </c>
      <c r="J36" s="367">
        <f t="shared" ref="J36:M36" si="13">J27</f>
        <v>0</v>
      </c>
      <c r="K36" s="367">
        <f t="shared" si="13"/>
        <v>0</v>
      </c>
      <c r="L36" s="367">
        <f t="shared" si="13"/>
        <v>0</v>
      </c>
      <c r="M36" s="367">
        <f t="shared" si="13"/>
        <v>0</v>
      </c>
      <c r="N36" s="104"/>
      <c r="O36" s="465"/>
      <c r="P36" s="367">
        <f>P27</f>
        <v>0</v>
      </c>
      <c r="Q36" s="367">
        <f t="shared" ref="Q36:T36" si="14">Q27</f>
        <v>0</v>
      </c>
      <c r="R36" s="367">
        <f t="shared" si="14"/>
        <v>0</v>
      </c>
      <c r="S36" s="367">
        <f t="shared" si="14"/>
        <v>0</v>
      </c>
      <c r="T36" s="371">
        <f t="shared" si="14"/>
        <v>0</v>
      </c>
    </row>
    <row r="37" spans="1:20">
      <c r="A37" s="366">
        <f>A28</f>
        <v>0</v>
      </c>
      <c r="B37" s="351" t="e">
        <f>B28-$D$30</f>
        <v>#DIV/0!</v>
      </c>
      <c r="C37" s="351" t="e">
        <f t="shared" ref="C37:F37" si="15">C28-$D$30</f>
        <v>#DIV/0!</v>
      </c>
      <c r="D37" s="351" t="e">
        <f t="shared" si="15"/>
        <v>#DIV/0!</v>
      </c>
      <c r="E37" s="351" t="e">
        <f t="shared" si="15"/>
        <v>#DIV/0!</v>
      </c>
      <c r="F37" s="351" t="e">
        <f t="shared" si="15"/>
        <v>#DIV/0!</v>
      </c>
      <c r="G37" s="104"/>
      <c r="H37" s="368">
        <f>H28</f>
        <v>0</v>
      </c>
      <c r="I37" s="357" t="e">
        <f>I28-$K$30</f>
        <v>#DIV/0!</v>
      </c>
      <c r="J37" s="357" t="e">
        <f t="shared" ref="J37:M37" si="16">J28-$K$30</f>
        <v>#DIV/0!</v>
      </c>
      <c r="K37" s="357" t="e">
        <f t="shared" si="16"/>
        <v>#DIV/0!</v>
      </c>
      <c r="L37" s="357" t="e">
        <f t="shared" si="16"/>
        <v>#DIV/0!</v>
      </c>
      <c r="M37" s="357" t="e">
        <f t="shared" si="16"/>
        <v>#DIV/0!</v>
      </c>
      <c r="N37" s="104"/>
      <c r="O37" s="368">
        <f>O28</f>
        <v>0</v>
      </c>
      <c r="P37" s="351" t="e">
        <f>P28-$R$30</f>
        <v>#DIV/0!</v>
      </c>
      <c r="Q37" s="351" t="e">
        <f t="shared" ref="Q37:T37" si="17">Q28-$R$30</f>
        <v>#DIV/0!</v>
      </c>
      <c r="R37" s="351" t="e">
        <f t="shared" si="17"/>
        <v>#DIV/0!</v>
      </c>
      <c r="S37" s="351" t="e">
        <f t="shared" si="17"/>
        <v>#DIV/0!</v>
      </c>
      <c r="T37" s="358" t="e">
        <f t="shared" si="17"/>
        <v>#DIV/0!</v>
      </c>
    </row>
    <row r="38" spans="1:20">
      <c r="A38" s="366">
        <f t="shared" ref="A38:A41" si="18">A29</f>
        <v>0</v>
      </c>
      <c r="B38" s="351" t="e">
        <f t="shared" ref="B38:F38" si="19">B29-$D$30</f>
        <v>#DIV/0!</v>
      </c>
      <c r="C38" s="351" t="e">
        <f t="shared" si="19"/>
        <v>#DIV/0!</v>
      </c>
      <c r="D38" s="351" t="e">
        <f t="shared" si="19"/>
        <v>#DIV/0!</v>
      </c>
      <c r="E38" s="351" t="e">
        <f t="shared" si="19"/>
        <v>#DIV/0!</v>
      </c>
      <c r="F38" s="351" t="e">
        <f t="shared" si="19"/>
        <v>#DIV/0!</v>
      </c>
      <c r="G38" s="104"/>
      <c r="H38" s="368">
        <f t="shared" ref="H38:H41" si="20">H29</f>
        <v>0</v>
      </c>
      <c r="I38" s="357" t="e">
        <f t="shared" ref="I38:M41" si="21">I29-$K$30</f>
        <v>#DIV/0!</v>
      </c>
      <c r="J38" s="357" t="e">
        <f t="shared" si="21"/>
        <v>#DIV/0!</v>
      </c>
      <c r="K38" s="357" t="e">
        <f t="shared" si="21"/>
        <v>#DIV/0!</v>
      </c>
      <c r="L38" s="357" t="e">
        <f t="shared" si="21"/>
        <v>#DIV/0!</v>
      </c>
      <c r="M38" s="357" t="e">
        <f t="shared" si="21"/>
        <v>#DIV/0!</v>
      </c>
      <c r="N38" s="104"/>
      <c r="O38" s="368">
        <f t="shared" ref="O38:O41" si="22">O29</f>
        <v>0</v>
      </c>
      <c r="P38" s="351" t="e">
        <f t="shared" ref="P38:T41" si="23">P29-$R$30</f>
        <v>#DIV/0!</v>
      </c>
      <c r="Q38" s="351" t="e">
        <f t="shared" si="23"/>
        <v>#DIV/0!</v>
      </c>
      <c r="R38" s="351" t="e">
        <f t="shared" si="23"/>
        <v>#DIV/0!</v>
      </c>
      <c r="S38" s="351" t="e">
        <f t="shared" si="23"/>
        <v>#DIV/0!</v>
      </c>
      <c r="T38" s="358" t="e">
        <f t="shared" si="23"/>
        <v>#DIV/0!</v>
      </c>
    </row>
    <row r="39" spans="1:20">
      <c r="A39" s="366">
        <f t="shared" si="18"/>
        <v>0</v>
      </c>
      <c r="B39" s="351" t="e">
        <f t="shared" ref="B39:F39" si="24">B30-$D$30</f>
        <v>#DIV/0!</v>
      </c>
      <c r="C39" s="351" t="e">
        <f t="shared" si="24"/>
        <v>#DIV/0!</v>
      </c>
      <c r="D39" s="352" t="e">
        <f t="shared" si="24"/>
        <v>#DIV/0!</v>
      </c>
      <c r="E39" s="351" t="e">
        <f t="shared" si="24"/>
        <v>#DIV/0!</v>
      </c>
      <c r="F39" s="351" t="e">
        <f t="shared" si="24"/>
        <v>#DIV/0!</v>
      </c>
      <c r="G39" s="104"/>
      <c r="H39" s="368">
        <f t="shared" si="20"/>
        <v>0</v>
      </c>
      <c r="I39" s="357" t="e">
        <f t="shared" si="21"/>
        <v>#DIV/0!</v>
      </c>
      <c r="J39" s="357" t="e">
        <f t="shared" si="21"/>
        <v>#DIV/0!</v>
      </c>
      <c r="K39" s="359" t="e">
        <f t="shared" si="21"/>
        <v>#DIV/0!</v>
      </c>
      <c r="L39" s="357" t="e">
        <f t="shared" si="21"/>
        <v>#DIV/0!</v>
      </c>
      <c r="M39" s="357" t="e">
        <f t="shared" si="21"/>
        <v>#DIV/0!</v>
      </c>
      <c r="N39" s="104"/>
      <c r="O39" s="368">
        <f t="shared" si="22"/>
        <v>0</v>
      </c>
      <c r="P39" s="351" t="e">
        <f t="shared" si="23"/>
        <v>#DIV/0!</v>
      </c>
      <c r="Q39" s="351" t="e">
        <f t="shared" si="23"/>
        <v>#DIV/0!</v>
      </c>
      <c r="R39" s="352" t="e">
        <f t="shared" si="23"/>
        <v>#DIV/0!</v>
      </c>
      <c r="S39" s="351" t="e">
        <f t="shared" si="23"/>
        <v>#DIV/0!</v>
      </c>
      <c r="T39" s="358" t="e">
        <f t="shared" si="23"/>
        <v>#DIV/0!</v>
      </c>
    </row>
    <row r="40" spans="1:20">
      <c r="A40" s="366">
        <f t="shared" si="18"/>
        <v>0</v>
      </c>
      <c r="B40" s="351" t="e">
        <f t="shared" ref="B40:F40" si="25">B31-$D$30</f>
        <v>#DIV/0!</v>
      </c>
      <c r="C40" s="351" t="e">
        <f t="shared" si="25"/>
        <v>#DIV/0!</v>
      </c>
      <c r="D40" s="351" t="e">
        <f t="shared" si="25"/>
        <v>#DIV/0!</v>
      </c>
      <c r="E40" s="351" t="e">
        <f t="shared" si="25"/>
        <v>#DIV/0!</v>
      </c>
      <c r="F40" s="351" t="e">
        <f t="shared" si="25"/>
        <v>#DIV/0!</v>
      </c>
      <c r="G40" s="104"/>
      <c r="H40" s="368">
        <f t="shared" si="20"/>
        <v>0</v>
      </c>
      <c r="I40" s="357" t="e">
        <f t="shared" si="21"/>
        <v>#DIV/0!</v>
      </c>
      <c r="J40" s="357" t="e">
        <f t="shared" si="21"/>
        <v>#DIV/0!</v>
      </c>
      <c r="K40" s="357" t="e">
        <f t="shared" si="21"/>
        <v>#DIV/0!</v>
      </c>
      <c r="L40" s="357" t="e">
        <f t="shared" si="21"/>
        <v>#DIV/0!</v>
      </c>
      <c r="M40" s="357" t="e">
        <f t="shared" si="21"/>
        <v>#DIV/0!</v>
      </c>
      <c r="N40" s="104"/>
      <c r="O40" s="368">
        <f t="shared" si="22"/>
        <v>0</v>
      </c>
      <c r="P40" s="351" t="e">
        <f t="shared" si="23"/>
        <v>#DIV/0!</v>
      </c>
      <c r="Q40" s="351" t="e">
        <f t="shared" si="23"/>
        <v>#DIV/0!</v>
      </c>
      <c r="R40" s="351" t="e">
        <f t="shared" si="23"/>
        <v>#DIV/0!</v>
      </c>
      <c r="S40" s="351" t="e">
        <f t="shared" si="23"/>
        <v>#DIV/0!</v>
      </c>
      <c r="T40" s="358" t="e">
        <f t="shared" si="23"/>
        <v>#DIV/0!</v>
      </c>
    </row>
    <row r="41" spans="1:20" ht="15" thickBot="1">
      <c r="A41" s="372">
        <f t="shared" si="18"/>
        <v>0</v>
      </c>
      <c r="B41" s="362" t="e">
        <f t="shared" ref="B41:F41" si="26">B32-$D$30</f>
        <v>#DIV/0!</v>
      </c>
      <c r="C41" s="362" t="e">
        <f t="shared" si="26"/>
        <v>#DIV/0!</v>
      </c>
      <c r="D41" s="362" t="e">
        <f t="shared" si="26"/>
        <v>#DIV/0!</v>
      </c>
      <c r="E41" s="362" t="e">
        <f t="shared" si="26"/>
        <v>#DIV/0!</v>
      </c>
      <c r="F41" s="362" t="e">
        <f t="shared" si="26"/>
        <v>#DIV/0!</v>
      </c>
      <c r="G41" s="106"/>
      <c r="H41" s="373">
        <f t="shared" si="20"/>
        <v>0</v>
      </c>
      <c r="I41" s="364" t="e">
        <f t="shared" si="21"/>
        <v>#DIV/0!</v>
      </c>
      <c r="J41" s="364" t="e">
        <f t="shared" si="21"/>
        <v>#DIV/0!</v>
      </c>
      <c r="K41" s="364" t="e">
        <f t="shared" si="21"/>
        <v>#DIV/0!</v>
      </c>
      <c r="L41" s="364" t="e">
        <f t="shared" si="21"/>
        <v>#DIV/0!</v>
      </c>
      <c r="M41" s="364" t="e">
        <f t="shared" si="21"/>
        <v>#DIV/0!</v>
      </c>
      <c r="N41" s="106"/>
      <c r="O41" s="373">
        <f t="shared" si="22"/>
        <v>0</v>
      </c>
      <c r="P41" s="362" t="e">
        <f t="shared" si="23"/>
        <v>#DIV/0!</v>
      </c>
      <c r="Q41" s="362" t="e">
        <f t="shared" si="23"/>
        <v>#DIV/0!</v>
      </c>
      <c r="R41" s="362" t="e">
        <f t="shared" si="23"/>
        <v>#DIV/0!</v>
      </c>
      <c r="S41" s="362" t="e">
        <f t="shared" si="23"/>
        <v>#DIV/0!</v>
      </c>
      <c r="T41" s="365" t="e">
        <f t="shared" si="23"/>
        <v>#DIV/0!</v>
      </c>
    </row>
    <row r="42" spans="1:20" ht="15" thickTop="1"/>
  </sheetData>
  <sheetProtection sheet="1" objects="1" scenarios="1" formatCells="0" formatColumns="0" formatRows="0"/>
  <mergeCells count="44">
    <mergeCell ref="A25:F25"/>
    <mergeCell ref="H25:M25"/>
    <mergeCell ref="O25:T25"/>
    <mergeCell ref="H13:M13"/>
    <mergeCell ref="A13:F13"/>
    <mergeCell ref="O13:T13"/>
    <mergeCell ref="A1:T1"/>
    <mergeCell ref="P5:T5"/>
    <mergeCell ref="I5:M5"/>
    <mergeCell ref="B5:F5"/>
    <mergeCell ref="A35:A36"/>
    <mergeCell ref="H26:H27"/>
    <mergeCell ref="H35:H36"/>
    <mergeCell ref="O26:O27"/>
    <mergeCell ref="O35:O36"/>
    <mergeCell ref="A5:A6"/>
    <mergeCell ref="H5:H6"/>
    <mergeCell ref="O5:O6"/>
    <mergeCell ref="A34:F34"/>
    <mergeCell ref="A26:A27"/>
    <mergeCell ref="P14:T14"/>
    <mergeCell ref="I14:M14"/>
    <mergeCell ref="H34:M34"/>
    <mergeCell ref="O34:T34"/>
    <mergeCell ref="B26:F26"/>
    <mergeCell ref="P35:T35"/>
    <mergeCell ref="I35:M35"/>
    <mergeCell ref="B35:F35"/>
    <mergeCell ref="I26:M26"/>
    <mergeCell ref="P26:T26"/>
    <mergeCell ref="A33:T33"/>
    <mergeCell ref="A2:T2"/>
    <mergeCell ref="A3:T3"/>
    <mergeCell ref="A23:T23"/>
    <mergeCell ref="A24:T24"/>
    <mergeCell ref="A12:T12"/>
    <mergeCell ref="B14:F14"/>
    <mergeCell ref="A14:A15"/>
    <mergeCell ref="H14:H15"/>
    <mergeCell ref="O14:O15"/>
    <mergeCell ref="A4:F4"/>
    <mergeCell ref="H4:M4"/>
    <mergeCell ref="O4:T4"/>
    <mergeCell ref="A21:T22"/>
  </mergeCells>
  <pageMargins left="0.7" right="0.7" top="0.75" bottom="0.75" header="0.3" footer="0.3"/>
  <pageSetup orientation="portrait" r:id="rId1"/>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111"/>
  <sheetViews>
    <sheetView workbookViewId="0">
      <selection activeCell="K83" sqref="K83"/>
    </sheetView>
  </sheetViews>
  <sheetFormatPr defaultRowHeight="14.5"/>
  <cols>
    <col min="1" max="1" width="2.81640625" style="174" customWidth="1"/>
    <col min="2" max="2" width="2.453125" style="174" customWidth="1"/>
    <col min="3" max="3" width="40.26953125" style="174" customWidth="1"/>
    <col min="4" max="4" width="8" style="174" customWidth="1"/>
    <col min="5" max="6" width="10.54296875" style="174" customWidth="1"/>
    <col min="7" max="7" width="10.81640625" style="174" customWidth="1"/>
    <col min="8" max="8" width="8.26953125" style="174" customWidth="1"/>
    <col min="9" max="16384" width="8.7265625" style="174"/>
  </cols>
  <sheetData>
    <row r="1" spans="1:16" ht="77.25" customHeight="1" thickBot="1">
      <c r="A1" s="16">
        <v>1</v>
      </c>
      <c r="B1" s="406" t="s">
        <v>245</v>
      </c>
      <c r="C1" s="407"/>
      <c r="D1" s="407"/>
      <c r="E1" s="407"/>
      <c r="F1" s="407"/>
      <c r="G1" s="407"/>
    </row>
    <row r="2" spans="1:16" ht="17.149999999999999" customHeight="1" thickBot="1">
      <c r="A2" s="16">
        <v>2</v>
      </c>
      <c r="B2" s="17" t="s">
        <v>187</v>
      </c>
      <c r="C2" s="18"/>
      <c r="D2" s="18"/>
      <c r="E2" s="384" t="s">
        <v>246</v>
      </c>
      <c r="F2" s="384" t="s">
        <v>247</v>
      </c>
      <c r="G2" s="385" t="s">
        <v>248</v>
      </c>
      <c r="I2" s="468" t="s">
        <v>249</v>
      </c>
      <c r="J2" s="469"/>
      <c r="K2" s="469"/>
      <c r="L2" s="469"/>
      <c r="M2" s="469"/>
      <c r="N2" s="469"/>
      <c r="O2" s="469"/>
      <c r="P2" s="470"/>
    </row>
    <row r="3" spans="1:16" ht="18.75" customHeight="1">
      <c r="A3" s="16">
        <v>3</v>
      </c>
      <c r="B3" s="19"/>
      <c r="C3" s="20" t="s">
        <v>29</v>
      </c>
      <c r="D3" s="265"/>
      <c r="E3" s="266">
        <v>22506</v>
      </c>
      <c r="F3" s="266">
        <v>25902</v>
      </c>
      <c r="G3" s="267">
        <v>26701</v>
      </c>
      <c r="H3" s="268"/>
      <c r="I3" s="471"/>
      <c r="J3" s="472"/>
      <c r="K3" s="472"/>
      <c r="L3" s="472"/>
      <c r="M3" s="472"/>
      <c r="N3" s="472"/>
      <c r="O3" s="472"/>
      <c r="P3" s="473"/>
    </row>
    <row r="4" spans="1:16" ht="18.5">
      <c r="A4" s="16">
        <v>4</v>
      </c>
      <c r="B4" s="21"/>
      <c r="C4" s="22" t="s">
        <v>137</v>
      </c>
      <c r="D4" s="269"/>
      <c r="E4" s="374">
        <v>134</v>
      </c>
      <c r="F4" s="374">
        <v>329</v>
      </c>
      <c r="G4" s="375">
        <v>656</v>
      </c>
      <c r="H4" s="273"/>
      <c r="I4" s="471"/>
      <c r="J4" s="472"/>
      <c r="K4" s="472"/>
      <c r="L4" s="472"/>
      <c r="M4" s="472"/>
      <c r="N4" s="472"/>
      <c r="O4" s="472"/>
      <c r="P4" s="473"/>
    </row>
    <row r="5" spans="1:16">
      <c r="A5" s="16">
        <v>5</v>
      </c>
      <c r="B5" s="23"/>
      <c r="C5" s="24" t="s">
        <v>215</v>
      </c>
      <c r="D5" s="274"/>
      <c r="E5" s="275">
        <v>17.73</v>
      </c>
      <c r="F5" s="275">
        <v>17.829999999999998</v>
      </c>
      <c r="G5" s="276">
        <v>17.940000000000001</v>
      </c>
      <c r="H5" s="273"/>
      <c r="I5" s="471"/>
      <c r="J5" s="472"/>
      <c r="K5" s="472"/>
      <c r="L5" s="472"/>
      <c r="M5" s="472"/>
      <c r="N5" s="472"/>
      <c r="O5" s="472"/>
      <c r="P5" s="473"/>
    </row>
    <row r="6" spans="1:16">
      <c r="A6" s="16">
        <v>6</v>
      </c>
      <c r="B6" s="23"/>
      <c r="C6" s="24" t="s">
        <v>213</v>
      </c>
      <c r="D6" s="274"/>
      <c r="E6" s="277">
        <v>115</v>
      </c>
      <c r="F6" s="277">
        <v>115</v>
      </c>
      <c r="G6" s="278">
        <v>115</v>
      </c>
      <c r="H6" s="273"/>
      <c r="I6" s="471"/>
      <c r="J6" s="472"/>
      <c r="K6" s="472"/>
      <c r="L6" s="472"/>
      <c r="M6" s="472"/>
      <c r="N6" s="472"/>
      <c r="O6" s="472"/>
      <c r="P6" s="473"/>
    </row>
    <row r="7" spans="1:16">
      <c r="A7" s="16">
        <v>7</v>
      </c>
      <c r="B7" s="23"/>
      <c r="C7" s="24" t="s">
        <v>214</v>
      </c>
      <c r="D7" s="274"/>
      <c r="E7" s="277">
        <v>85</v>
      </c>
      <c r="F7" s="277">
        <v>100</v>
      </c>
      <c r="G7" s="278">
        <v>115</v>
      </c>
      <c r="H7" s="273"/>
      <c r="I7" s="471"/>
      <c r="J7" s="472"/>
      <c r="K7" s="472"/>
      <c r="L7" s="472"/>
      <c r="M7" s="472"/>
      <c r="N7" s="472"/>
      <c r="O7" s="472"/>
      <c r="P7" s="473"/>
    </row>
    <row r="8" spans="1:16">
      <c r="A8" s="16">
        <v>8</v>
      </c>
      <c r="B8" s="23"/>
      <c r="C8" s="24" t="s">
        <v>216</v>
      </c>
      <c r="D8" s="274"/>
      <c r="E8" s="277">
        <v>13</v>
      </c>
      <c r="F8" s="277">
        <v>13</v>
      </c>
      <c r="G8" s="278">
        <v>13</v>
      </c>
      <c r="H8" s="273"/>
      <c r="I8" s="471"/>
      <c r="J8" s="472"/>
      <c r="K8" s="472"/>
      <c r="L8" s="472"/>
      <c r="M8" s="472"/>
      <c r="N8" s="472"/>
      <c r="O8" s="472"/>
      <c r="P8" s="473"/>
    </row>
    <row r="9" spans="1:16">
      <c r="A9" s="16">
        <v>9</v>
      </c>
      <c r="B9" s="23"/>
      <c r="C9" s="24" t="s">
        <v>217</v>
      </c>
      <c r="D9" s="274"/>
      <c r="E9" s="279">
        <v>0.02</v>
      </c>
      <c r="F9" s="279">
        <v>0.02</v>
      </c>
      <c r="G9" s="280">
        <v>0.02</v>
      </c>
      <c r="H9" s="281"/>
      <c r="I9" s="471"/>
      <c r="J9" s="472"/>
      <c r="K9" s="472"/>
      <c r="L9" s="472"/>
      <c r="M9" s="472"/>
      <c r="N9" s="472"/>
      <c r="O9" s="472"/>
      <c r="P9" s="473"/>
    </row>
    <row r="10" spans="1:16">
      <c r="A10" s="16">
        <v>10</v>
      </c>
      <c r="B10" s="23"/>
      <c r="C10" s="24" t="s">
        <v>218</v>
      </c>
      <c r="D10" s="274"/>
      <c r="E10" s="277">
        <v>50</v>
      </c>
      <c r="F10" s="277">
        <v>50</v>
      </c>
      <c r="G10" s="278">
        <v>50</v>
      </c>
      <c r="H10" s="273"/>
      <c r="I10" s="471"/>
      <c r="J10" s="472"/>
      <c r="K10" s="472"/>
      <c r="L10" s="472"/>
      <c r="M10" s="472"/>
      <c r="N10" s="472"/>
      <c r="O10" s="472"/>
      <c r="P10" s="473"/>
    </row>
    <row r="11" spans="1:16">
      <c r="A11" s="16">
        <v>11</v>
      </c>
      <c r="B11" s="23"/>
      <c r="C11" s="24" t="s">
        <v>219</v>
      </c>
      <c r="D11" s="274"/>
      <c r="E11" s="282">
        <v>0.28000000000000003</v>
      </c>
      <c r="F11" s="282">
        <v>0.3</v>
      </c>
      <c r="G11" s="283">
        <v>0.32</v>
      </c>
      <c r="H11" s="284"/>
      <c r="I11" s="471"/>
      <c r="J11" s="472"/>
      <c r="K11" s="472"/>
      <c r="L11" s="472"/>
      <c r="M11" s="472"/>
      <c r="N11" s="472"/>
      <c r="O11" s="472"/>
      <c r="P11" s="473"/>
    </row>
    <row r="12" spans="1:16">
      <c r="A12" s="16">
        <v>12</v>
      </c>
      <c r="B12" s="23"/>
      <c r="C12" s="24" t="s">
        <v>220</v>
      </c>
      <c r="D12" s="274"/>
      <c r="E12" s="285">
        <v>1100</v>
      </c>
      <c r="F12" s="285">
        <v>1200</v>
      </c>
      <c r="G12" s="286">
        <v>1300</v>
      </c>
      <c r="H12" s="273"/>
      <c r="I12" s="471"/>
      <c r="J12" s="472"/>
      <c r="K12" s="472"/>
      <c r="L12" s="472"/>
      <c r="M12" s="472"/>
      <c r="N12" s="472"/>
      <c r="O12" s="472"/>
      <c r="P12" s="473"/>
    </row>
    <row r="13" spans="1:16">
      <c r="A13" s="16">
        <v>13</v>
      </c>
      <c r="B13" s="23"/>
      <c r="C13" s="24" t="s">
        <v>221</v>
      </c>
      <c r="D13" s="274"/>
      <c r="E13" s="277">
        <v>12.51</v>
      </c>
      <c r="F13" s="277">
        <v>14.57</v>
      </c>
      <c r="G13" s="278">
        <v>14.2</v>
      </c>
      <c r="H13" s="273"/>
      <c r="I13" s="471"/>
      <c r="J13" s="472"/>
      <c r="K13" s="472"/>
      <c r="L13" s="472"/>
      <c r="M13" s="472"/>
      <c r="N13" s="472"/>
      <c r="O13" s="472"/>
      <c r="P13" s="473"/>
    </row>
    <row r="14" spans="1:16" ht="15" thickBot="1">
      <c r="A14" s="16">
        <v>14</v>
      </c>
      <c r="B14" s="25"/>
      <c r="C14" s="26" t="s">
        <v>16</v>
      </c>
      <c r="D14" s="288"/>
      <c r="E14" s="289">
        <v>57</v>
      </c>
      <c r="F14" s="289">
        <v>66</v>
      </c>
      <c r="G14" s="290">
        <v>49</v>
      </c>
      <c r="H14" s="273"/>
      <c r="I14" s="471"/>
      <c r="J14" s="472"/>
      <c r="K14" s="472"/>
      <c r="L14" s="472"/>
      <c r="M14" s="472"/>
      <c r="N14" s="472"/>
      <c r="O14" s="472"/>
      <c r="P14" s="473"/>
    </row>
    <row r="15" spans="1:16">
      <c r="A15" s="16">
        <v>15</v>
      </c>
      <c r="B15" s="21"/>
      <c r="C15" s="22"/>
      <c r="D15" s="269"/>
      <c r="E15" s="386"/>
      <c r="F15" s="386"/>
      <c r="G15" s="387"/>
      <c r="H15" s="273"/>
      <c r="I15" s="471"/>
      <c r="J15" s="472"/>
      <c r="K15" s="472"/>
      <c r="L15" s="472"/>
      <c r="M15" s="472"/>
      <c r="N15" s="472"/>
      <c r="O15" s="472"/>
      <c r="P15" s="473"/>
    </row>
    <row r="16" spans="1:16">
      <c r="A16" s="16">
        <v>16</v>
      </c>
      <c r="B16" s="17" t="s">
        <v>188</v>
      </c>
      <c r="C16" s="27"/>
      <c r="D16" s="256"/>
      <c r="E16" s="47" t="s">
        <v>11</v>
      </c>
      <c r="F16" s="47" t="s">
        <v>11</v>
      </c>
      <c r="G16" s="48" t="s">
        <v>11</v>
      </c>
      <c r="H16" s="293"/>
      <c r="I16" s="471"/>
      <c r="J16" s="472"/>
      <c r="K16" s="472"/>
      <c r="L16" s="472"/>
      <c r="M16" s="472"/>
      <c r="N16" s="472"/>
      <c r="O16" s="472"/>
      <c r="P16" s="473"/>
    </row>
    <row r="17" spans="1:16">
      <c r="A17" s="16">
        <v>17</v>
      </c>
      <c r="B17" s="23"/>
      <c r="C17" s="27" t="s">
        <v>0</v>
      </c>
      <c r="D17" s="294"/>
      <c r="E17" s="49">
        <f>(E3/100)*E5</f>
        <v>3990.3138000000004</v>
      </c>
      <c r="F17" s="49">
        <f>(F3/100)*F5</f>
        <v>4618.3265999999994</v>
      </c>
      <c r="G17" s="50">
        <f>(G3/100)*G5</f>
        <v>4790.1594000000005</v>
      </c>
      <c r="H17" s="249"/>
      <c r="I17" s="471"/>
      <c r="J17" s="472"/>
      <c r="K17" s="472"/>
      <c r="L17" s="472"/>
      <c r="M17" s="472"/>
      <c r="N17" s="472"/>
      <c r="O17" s="472"/>
      <c r="P17" s="473"/>
    </row>
    <row r="18" spans="1:16" ht="16.5">
      <c r="A18" s="16">
        <v>18</v>
      </c>
      <c r="B18" s="23"/>
      <c r="C18" s="27" t="s">
        <v>139</v>
      </c>
      <c r="D18" s="295"/>
      <c r="E18" s="49">
        <f>((12/E8)*((1-E9)*0.5)*E6)</f>
        <v>52.015384615384612</v>
      </c>
      <c r="F18" s="49">
        <f>((12/F8)*((1-F9)*0.5)*F6)</f>
        <v>52.015384615384612</v>
      </c>
      <c r="G18" s="50">
        <f>((12/G8)*((1-G9)*0.5)*G6)</f>
        <v>52.015384615384612</v>
      </c>
      <c r="H18" s="296"/>
      <c r="I18" s="471"/>
      <c r="J18" s="472"/>
      <c r="K18" s="472"/>
      <c r="L18" s="472"/>
      <c r="M18" s="472"/>
      <c r="N18" s="472"/>
      <c r="O18" s="472"/>
      <c r="P18" s="473"/>
    </row>
    <row r="19" spans="1:16" ht="16.5">
      <c r="A19" s="16">
        <v>19</v>
      </c>
      <c r="B19" s="23"/>
      <c r="C19" s="27" t="s">
        <v>140</v>
      </c>
      <c r="D19" s="295"/>
      <c r="E19" s="49">
        <f>((12/E8)*((1-E9)*0.5)*E7)</f>
        <v>38.446153846153848</v>
      </c>
      <c r="F19" s="49">
        <f>((12/F8)*((1-F9)*0.5)*F7)</f>
        <v>45.230769230769226</v>
      </c>
      <c r="G19" s="50">
        <f>((12/G8)*((1-G9)*0.5)*G7)</f>
        <v>52.015384615384612</v>
      </c>
      <c r="H19" s="296"/>
      <c r="I19" s="471"/>
      <c r="J19" s="472"/>
      <c r="K19" s="472"/>
      <c r="L19" s="472"/>
      <c r="M19" s="472"/>
      <c r="N19" s="472"/>
      <c r="O19" s="472"/>
      <c r="P19" s="473"/>
    </row>
    <row r="20" spans="1:16">
      <c r="A20" s="16">
        <v>20</v>
      </c>
      <c r="B20" s="23"/>
      <c r="C20" s="27" t="s">
        <v>20</v>
      </c>
      <c r="D20" s="297">
        <v>1400</v>
      </c>
      <c r="E20" s="51">
        <f>E11*($D$20/100)*E10</f>
        <v>196.00000000000003</v>
      </c>
      <c r="F20" s="51">
        <f>F11*($D$20/100)*F10</f>
        <v>210</v>
      </c>
      <c r="G20" s="52">
        <f>G11*($D$20/100)*G10</f>
        <v>224.00000000000003</v>
      </c>
      <c r="H20" s="298"/>
      <c r="I20" s="471"/>
      <c r="J20" s="472"/>
      <c r="K20" s="472"/>
      <c r="L20" s="472"/>
      <c r="M20" s="472"/>
      <c r="N20" s="472"/>
      <c r="O20" s="472"/>
      <c r="P20" s="473"/>
    </row>
    <row r="21" spans="1:16">
      <c r="A21" s="16">
        <v>21</v>
      </c>
      <c r="B21" s="23"/>
      <c r="C21" s="27" t="s">
        <v>9</v>
      </c>
      <c r="D21" s="299"/>
      <c r="E21" s="300">
        <v>142</v>
      </c>
      <c r="F21" s="300">
        <v>159</v>
      </c>
      <c r="G21" s="301">
        <v>105</v>
      </c>
      <c r="H21" s="298"/>
      <c r="I21" s="471"/>
      <c r="J21" s="472"/>
      <c r="K21" s="472"/>
      <c r="L21" s="472"/>
      <c r="M21" s="472"/>
      <c r="N21" s="472"/>
      <c r="O21" s="472"/>
      <c r="P21" s="473"/>
    </row>
    <row r="22" spans="1:16">
      <c r="A22" s="16">
        <v>22</v>
      </c>
      <c r="B22" s="23"/>
      <c r="C22" s="27" t="s">
        <v>9</v>
      </c>
      <c r="D22" s="302"/>
      <c r="E22" s="182"/>
      <c r="F22" s="300"/>
      <c r="G22" s="303"/>
      <c r="H22" s="213"/>
      <c r="I22" s="471"/>
      <c r="J22" s="472"/>
      <c r="K22" s="472"/>
      <c r="L22" s="472"/>
      <c r="M22" s="472"/>
      <c r="N22" s="472"/>
      <c r="O22" s="472"/>
      <c r="P22" s="473"/>
    </row>
    <row r="23" spans="1:16" s="306" customFormat="1" ht="15" thickBot="1">
      <c r="A23" s="16">
        <v>23</v>
      </c>
      <c r="B23" s="28"/>
      <c r="C23" s="29" t="s">
        <v>1</v>
      </c>
      <c r="D23" s="304"/>
      <c r="E23" s="53">
        <f>SUM(E17:E22)</f>
        <v>4418.7753384615389</v>
      </c>
      <c r="F23" s="53">
        <f t="shared" ref="F23:G23" si="0">SUM(F17:F22)</f>
        <v>5084.5727538461533</v>
      </c>
      <c r="G23" s="54">
        <f t="shared" si="0"/>
        <v>5223.1901692307692</v>
      </c>
      <c r="H23" s="305"/>
      <c r="I23" s="471"/>
      <c r="J23" s="472"/>
      <c r="K23" s="472"/>
      <c r="L23" s="472"/>
      <c r="M23" s="472"/>
      <c r="N23" s="472"/>
      <c r="O23" s="472"/>
      <c r="P23" s="473"/>
    </row>
    <row r="24" spans="1:16">
      <c r="A24" s="16">
        <v>24</v>
      </c>
      <c r="B24" s="30" t="s">
        <v>199</v>
      </c>
      <c r="C24" s="31"/>
      <c r="D24" s="307"/>
      <c r="E24" s="307"/>
      <c r="F24" s="307"/>
      <c r="G24" s="308"/>
      <c r="H24" s="213"/>
      <c r="I24" s="471"/>
      <c r="J24" s="472"/>
      <c r="K24" s="472"/>
      <c r="L24" s="472"/>
      <c r="M24" s="472"/>
      <c r="N24" s="472"/>
      <c r="O24" s="472"/>
      <c r="P24" s="473"/>
    </row>
    <row r="25" spans="1:16">
      <c r="A25" s="16">
        <v>25</v>
      </c>
      <c r="B25" s="17"/>
      <c r="C25" s="382"/>
      <c r="D25" s="376"/>
      <c r="E25" s="377"/>
      <c r="F25" s="377"/>
      <c r="G25" s="378"/>
      <c r="H25" s="213"/>
      <c r="I25" s="474"/>
      <c r="J25" s="475"/>
      <c r="K25" s="475"/>
      <c r="L25" s="475"/>
      <c r="M25" s="475"/>
      <c r="N25" s="475"/>
      <c r="O25" s="475"/>
      <c r="P25" s="476"/>
    </row>
    <row r="26" spans="1:16">
      <c r="A26" s="16">
        <v>26</v>
      </c>
      <c r="B26" s="17"/>
      <c r="C26" s="382"/>
      <c r="D26" s="376"/>
      <c r="E26" s="377"/>
      <c r="F26" s="377"/>
      <c r="G26" s="378"/>
      <c r="H26" s="213"/>
    </row>
    <row r="27" spans="1:16" ht="16.5">
      <c r="A27" s="16">
        <v>27</v>
      </c>
      <c r="B27" s="23"/>
      <c r="C27" s="27" t="s">
        <v>141</v>
      </c>
      <c r="D27" s="256"/>
      <c r="E27" s="216">
        <v>1940</v>
      </c>
      <c r="F27" s="216">
        <v>1960</v>
      </c>
      <c r="G27" s="309">
        <v>1980</v>
      </c>
      <c r="H27" s="249"/>
      <c r="I27" s="238"/>
      <c r="J27" s="238"/>
      <c r="K27" s="238"/>
      <c r="M27" s="238"/>
    </row>
    <row r="28" spans="1:16">
      <c r="A28" s="16">
        <v>28</v>
      </c>
      <c r="B28" s="23"/>
      <c r="C28" s="27" t="s">
        <v>118</v>
      </c>
      <c r="D28" s="256"/>
      <c r="E28" s="57">
        <f>E14*E13</f>
        <v>713.06999999999994</v>
      </c>
      <c r="F28" s="57">
        <f t="shared" ref="F28:G28" si="1">F14*F13</f>
        <v>961.62</v>
      </c>
      <c r="G28" s="58">
        <f t="shared" si="1"/>
        <v>695.8</v>
      </c>
      <c r="H28" s="249"/>
      <c r="M28" s="238"/>
    </row>
    <row r="29" spans="1:16">
      <c r="A29" s="16">
        <v>29</v>
      </c>
      <c r="B29" s="23"/>
      <c r="C29" s="27" t="s">
        <v>2</v>
      </c>
      <c r="D29" s="256"/>
      <c r="E29" s="216">
        <v>69</v>
      </c>
      <c r="F29" s="216">
        <v>92</v>
      </c>
      <c r="G29" s="309">
        <v>65</v>
      </c>
      <c r="H29" s="249"/>
      <c r="M29" s="238"/>
    </row>
    <row r="30" spans="1:16">
      <c r="A30" s="16">
        <v>30</v>
      </c>
      <c r="B30" s="23"/>
      <c r="C30" s="27" t="s">
        <v>23</v>
      </c>
      <c r="D30" s="256"/>
      <c r="E30" s="216"/>
      <c r="F30" s="216"/>
      <c r="G30" s="309"/>
      <c r="H30" s="249"/>
      <c r="M30" s="238"/>
    </row>
    <row r="31" spans="1:16">
      <c r="A31" s="16">
        <v>31</v>
      </c>
      <c r="B31" s="23"/>
      <c r="C31" s="27" t="s">
        <v>12</v>
      </c>
      <c r="D31" s="256"/>
      <c r="E31" s="216">
        <v>118</v>
      </c>
      <c r="F31" s="216">
        <v>159</v>
      </c>
      <c r="G31" s="309">
        <v>144</v>
      </c>
      <c r="H31" s="249"/>
      <c r="M31" s="238"/>
    </row>
    <row r="32" spans="1:16">
      <c r="A32" s="16">
        <v>32</v>
      </c>
      <c r="B32" s="23"/>
      <c r="C32" s="27" t="s">
        <v>13</v>
      </c>
      <c r="D32" s="256"/>
      <c r="E32" s="216"/>
      <c r="F32" s="216"/>
      <c r="G32" s="309"/>
      <c r="H32" s="249"/>
      <c r="M32" s="238"/>
    </row>
    <row r="33" spans="1:14">
      <c r="A33" s="16">
        <v>33</v>
      </c>
      <c r="B33" s="23"/>
      <c r="C33" s="27" t="s">
        <v>3</v>
      </c>
      <c r="D33" s="256"/>
      <c r="E33" s="216">
        <v>283</v>
      </c>
      <c r="F33" s="216">
        <v>419</v>
      </c>
      <c r="G33" s="309">
        <v>541</v>
      </c>
      <c r="H33" s="249"/>
      <c r="M33" s="238"/>
    </row>
    <row r="34" spans="1:14">
      <c r="A34" s="16">
        <v>34</v>
      </c>
      <c r="B34" s="23"/>
      <c r="C34" s="27" t="s">
        <v>4</v>
      </c>
      <c r="D34" s="256"/>
      <c r="E34" s="216"/>
      <c r="F34" s="216"/>
      <c r="G34" s="309"/>
      <c r="H34" s="249"/>
      <c r="M34" s="238"/>
    </row>
    <row r="35" spans="1:14">
      <c r="A35" s="16">
        <v>35</v>
      </c>
      <c r="B35" s="23"/>
      <c r="C35" s="27" t="s">
        <v>14</v>
      </c>
      <c r="D35" s="256"/>
      <c r="E35" s="216"/>
      <c r="F35" s="216"/>
      <c r="G35" s="309"/>
      <c r="H35" s="401" t="s">
        <v>191</v>
      </c>
      <c r="I35" s="402"/>
      <c r="J35" s="402"/>
      <c r="K35" s="402"/>
      <c r="M35" s="238"/>
    </row>
    <row r="36" spans="1:14" ht="16">
      <c r="A36" s="16">
        <v>36</v>
      </c>
      <c r="B36" s="23"/>
      <c r="C36" s="27" t="s">
        <v>5</v>
      </c>
      <c r="D36" s="256"/>
      <c r="E36" s="216"/>
      <c r="F36" s="216"/>
      <c r="G36" s="309"/>
      <c r="H36" s="310" t="s">
        <v>190</v>
      </c>
      <c r="I36" s="51">
        <f>E3</f>
        <v>22506</v>
      </c>
      <c r="J36" s="51">
        <f t="shared" ref="J36:K36" si="2">F3</f>
        <v>25902</v>
      </c>
      <c r="K36" s="51">
        <f t="shared" si="2"/>
        <v>26701</v>
      </c>
      <c r="M36" s="238"/>
    </row>
    <row r="37" spans="1:14">
      <c r="A37" s="16">
        <v>37</v>
      </c>
      <c r="B37" s="23"/>
      <c r="C37" s="27" t="s">
        <v>189</v>
      </c>
      <c r="D37" s="311"/>
      <c r="E37" s="49">
        <v>81</v>
      </c>
      <c r="F37" s="49">
        <v>93</v>
      </c>
      <c r="G37" s="50">
        <v>107</v>
      </c>
      <c r="H37" s="312">
        <v>0.36</v>
      </c>
      <c r="I37" s="49">
        <f>($H$37*(E3/100))</f>
        <v>81.021599999999992</v>
      </c>
      <c r="J37" s="49">
        <f t="shared" ref="J37:K37" si="3">($H$37*(F3/100))</f>
        <v>93.247199999999992</v>
      </c>
      <c r="K37" s="49">
        <f t="shared" si="3"/>
        <v>96.123599999999996</v>
      </c>
      <c r="M37" s="238"/>
    </row>
    <row r="38" spans="1:14">
      <c r="A38" s="16">
        <v>38</v>
      </c>
      <c r="B38" s="23"/>
      <c r="C38" s="27" t="s">
        <v>7</v>
      </c>
      <c r="D38" s="256"/>
      <c r="E38" s="216"/>
      <c r="F38" s="216"/>
      <c r="G38" s="309"/>
      <c r="H38" s="249"/>
      <c r="M38" s="238"/>
    </row>
    <row r="39" spans="1:14" ht="16.5">
      <c r="A39" s="16">
        <v>39</v>
      </c>
      <c r="B39" s="23"/>
      <c r="C39" s="27" t="s">
        <v>143</v>
      </c>
      <c r="D39" s="256"/>
      <c r="E39" s="49">
        <f>E12*E11</f>
        <v>308.00000000000006</v>
      </c>
      <c r="F39" s="49">
        <f>F12*F11</f>
        <v>360</v>
      </c>
      <c r="G39" s="50">
        <f>G12*G11</f>
        <v>416</v>
      </c>
      <c r="H39" s="249"/>
      <c r="M39" s="238"/>
    </row>
    <row r="40" spans="1:14">
      <c r="A40" s="16">
        <v>40</v>
      </c>
      <c r="B40" s="23"/>
      <c r="C40" s="27" t="s">
        <v>22</v>
      </c>
      <c r="D40" s="256"/>
      <c r="E40" s="216"/>
      <c r="F40" s="216"/>
      <c r="G40" s="309"/>
      <c r="H40" s="249"/>
      <c r="M40" s="238"/>
    </row>
    <row r="41" spans="1:14">
      <c r="A41" s="16">
        <v>41</v>
      </c>
      <c r="B41" s="23"/>
      <c r="C41" s="27" t="s">
        <v>24</v>
      </c>
      <c r="D41" s="256"/>
      <c r="E41" s="216"/>
      <c r="F41" s="216"/>
      <c r="G41" s="309"/>
      <c r="H41" s="249"/>
      <c r="M41" s="238"/>
    </row>
    <row r="42" spans="1:14">
      <c r="A42" s="16">
        <v>42</v>
      </c>
      <c r="B42" s="23"/>
      <c r="C42" s="27" t="s">
        <v>136</v>
      </c>
      <c r="D42" s="257"/>
      <c r="E42" s="216"/>
      <c r="F42" s="216"/>
      <c r="G42" s="309"/>
      <c r="H42" s="249"/>
      <c r="M42" s="238"/>
    </row>
    <row r="43" spans="1:14">
      <c r="A43" s="16">
        <v>43</v>
      </c>
      <c r="B43" s="23"/>
      <c r="C43" s="27" t="s">
        <v>9</v>
      </c>
      <c r="D43" s="257"/>
      <c r="E43" s="216"/>
      <c r="F43" s="216"/>
      <c r="G43" s="309"/>
      <c r="H43" s="249"/>
      <c r="M43" s="238"/>
    </row>
    <row r="44" spans="1:14">
      <c r="A44" s="16">
        <v>44</v>
      </c>
      <c r="B44" s="23"/>
      <c r="C44" s="27" t="s">
        <v>9</v>
      </c>
      <c r="D44" s="257"/>
      <c r="E44" s="216"/>
      <c r="F44" s="216"/>
      <c r="G44" s="309"/>
      <c r="H44" s="249"/>
      <c r="M44" s="238"/>
    </row>
    <row r="45" spans="1:14">
      <c r="A45" s="16">
        <v>45</v>
      </c>
      <c r="B45" s="23"/>
      <c r="C45" s="27" t="s">
        <v>9</v>
      </c>
      <c r="D45" s="256"/>
      <c r="E45" s="216"/>
      <c r="F45" s="216"/>
      <c r="G45" s="309"/>
      <c r="H45" s="249"/>
      <c r="M45" s="238"/>
    </row>
    <row r="46" spans="1:14" ht="16.5">
      <c r="A46" s="16">
        <v>46</v>
      </c>
      <c r="B46" s="23"/>
      <c r="C46" s="27" t="s">
        <v>144</v>
      </c>
      <c r="D46" s="313">
        <v>5.5E-2</v>
      </c>
      <c r="E46" s="49">
        <f>(SUM(E27:E45)-E37)*0.5*$D$46</f>
        <v>94.354424999999992</v>
      </c>
      <c r="F46" s="49">
        <f>(SUM(F27:F45)-F37)*0.5*$D$46</f>
        <v>108.66955</v>
      </c>
      <c r="G46" s="50">
        <f>(SUM(G27:G45)-G37)*0.5*$D$46</f>
        <v>105.6495</v>
      </c>
      <c r="H46" s="249"/>
      <c r="M46" s="238"/>
      <c r="N46" s="238"/>
    </row>
    <row r="47" spans="1:14" s="306" customFormat="1" ht="15" thickBot="1">
      <c r="A47" s="16">
        <v>47</v>
      </c>
      <c r="B47" s="28"/>
      <c r="C47" s="29" t="s">
        <v>6</v>
      </c>
      <c r="D47" s="304"/>
      <c r="E47" s="59">
        <f>SUM(E27:E46)</f>
        <v>3606.4244249999997</v>
      </c>
      <c r="F47" s="59">
        <f>SUM(F27:F46)</f>
        <v>4153.2895499999995</v>
      </c>
      <c r="G47" s="60">
        <f>SUM(G27:G46)</f>
        <v>4054.4495000000002</v>
      </c>
      <c r="H47" s="314"/>
      <c r="M47" s="238"/>
    </row>
    <row r="48" spans="1:14" ht="18.5">
      <c r="A48" s="16">
        <v>48</v>
      </c>
      <c r="B48" s="30" t="s">
        <v>200</v>
      </c>
      <c r="C48" s="31"/>
      <c r="D48" s="392" t="s">
        <v>250</v>
      </c>
      <c r="E48" s="388">
        <f>E3</f>
        <v>22506</v>
      </c>
      <c r="F48" s="388">
        <f t="shared" ref="F48:G49" si="4">F3</f>
        <v>25902</v>
      </c>
      <c r="G48" s="389">
        <f t="shared" si="4"/>
        <v>26701</v>
      </c>
      <c r="H48" s="213"/>
    </row>
    <row r="49" spans="1:14" ht="18.5">
      <c r="A49" s="16">
        <v>49</v>
      </c>
      <c r="B49" s="17"/>
      <c r="C49" s="383"/>
      <c r="D49" s="120" t="s">
        <v>251</v>
      </c>
      <c r="E49" s="388">
        <f>E4</f>
        <v>134</v>
      </c>
      <c r="F49" s="390">
        <f t="shared" si="4"/>
        <v>329</v>
      </c>
      <c r="G49" s="391">
        <f t="shared" si="4"/>
        <v>656</v>
      </c>
      <c r="H49" s="379"/>
      <c r="J49" s="206"/>
    </row>
    <row r="50" spans="1:14">
      <c r="A50" s="16">
        <v>50</v>
      </c>
      <c r="B50" s="17"/>
      <c r="C50" s="27" t="s">
        <v>111</v>
      </c>
      <c r="D50" s="380"/>
      <c r="E50" s="316">
        <v>487</v>
      </c>
      <c r="F50" s="316">
        <v>491</v>
      </c>
      <c r="G50" s="317">
        <v>425</v>
      </c>
      <c r="H50" s="381"/>
      <c r="J50" s="318"/>
    </row>
    <row r="51" spans="1:14">
      <c r="A51" s="16">
        <v>51</v>
      </c>
      <c r="B51" s="17"/>
      <c r="C51" s="27" t="s">
        <v>112</v>
      </c>
      <c r="D51" s="380"/>
      <c r="E51" s="316">
        <v>121</v>
      </c>
      <c r="F51" s="316">
        <v>102</v>
      </c>
      <c r="G51" s="317">
        <v>81</v>
      </c>
      <c r="H51" s="381"/>
      <c r="J51" s="318"/>
    </row>
    <row r="52" spans="1:14">
      <c r="A52" s="16">
        <v>52</v>
      </c>
      <c r="B52" s="17"/>
      <c r="C52" s="27" t="s">
        <v>113</v>
      </c>
      <c r="D52" s="380"/>
      <c r="E52" s="316">
        <v>46</v>
      </c>
      <c r="F52" s="316">
        <v>30</v>
      </c>
      <c r="G52" s="317">
        <v>27</v>
      </c>
      <c r="H52" s="381"/>
      <c r="I52" s="213"/>
      <c r="J52" s="318"/>
    </row>
    <row r="53" spans="1:14">
      <c r="A53" s="16">
        <v>53</v>
      </c>
      <c r="B53" s="17"/>
      <c r="C53" s="27" t="s">
        <v>114</v>
      </c>
      <c r="D53" s="380"/>
      <c r="E53" s="316">
        <v>80</v>
      </c>
      <c r="F53" s="316">
        <v>62</v>
      </c>
      <c r="G53" s="317">
        <v>42</v>
      </c>
      <c r="H53" s="381"/>
      <c r="I53" s="213"/>
      <c r="J53" s="318"/>
    </row>
    <row r="54" spans="1:14">
      <c r="A54" s="16">
        <v>54</v>
      </c>
      <c r="B54" s="17"/>
      <c r="C54" s="27" t="s">
        <v>115</v>
      </c>
      <c r="D54" s="380"/>
      <c r="E54" s="316"/>
      <c r="F54" s="316"/>
      <c r="G54" s="317"/>
      <c r="H54" s="381"/>
      <c r="I54" s="213"/>
      <c r="J54" s="318"/>
    </row>
    <row r="55" spans="1:14">
      <c r="A55" s="16">
        <v>55</v>
      </c>
      <c r="B55" s="17"/>
      <c r="C55" s="27" t="s">
        <v>116</v>
      </c>
      <c r="D55" s="319"/>
      <c r="E55" s="320"/>
      <c r="F55" s="256"/>
      <c r="G55" s="315"/>
      <c r="H55" s="321"/>
    </row>
    <row r="56" spans="1:14">
      <c r="A56" s="16">
        <v>56</v>
      </c>
      <c r="B56" s="17"/>
      <c r="C56" s="27" t="s">
        <v>111</v>
      </c>
      <c r="D56" s="256"/>
      <c r="E56" s="316">
        <v>41</v>
      </c>
      <c r="F56" s="182">
        <v>71</v>
      </c>
      <c r="G56" s="303">
        <v>86</v>
      </c>
      <c r="H56" s="213"/>
      <c r="I56" s="322"/>
      <c r="J56" s="322"/>
      <c r="K56" s="322"/>
      <c r="L56" s="322"/>
    </row>
    <row r="57" spans="1:14">
      <c r="A57" s="16">
        <v>57</v>
      </c>
      <c r="B57" s="17"/>
      <c r="C57" s="27" t="s">
        <v>134</v>
      </c>
      <c r="D57" s="313">
        <v>0</v>
      </c>
      <c r="E57" s="49">
        <f>((E12+E20)/2)*$D$57</f>
        <v>0</v>
      </c>
      <c r="F57" s="49">
        <f>(F12+F20)*0.5*$D$57</f>
        <v>0</v>
      </c>
      <c r="G57" s="50">
        <f>(G12+G20)*0.5*$D$57</f>
        <v>0</v>
      </c>
      <c r="H57" s="213"/>
      <c r="I57" s="322"/>
      <c r="J57" s="322"/>
      <c r="K57" s="322"/>
    </row>
    <row r="58" spans="1:14">
      <c r="A58" s="16">
        <v>58</v>
      </c>
      <c r="B58" s="17"/>
      <c r="C58" s="27" t="s">
        <v>135</v>
      </c>
      <c r="D58" s="313">
        <v>0</v>
      </c>
      <c r="E58" s="49">
        <f>((E12+E20)/2)*$D$58</f>
        <v>0</v>
      </c>
      <c r="F58" s="49">
        <f>(F12+F20)*0.5*$D$58</f>
        <v>0</v>
      </c>
      <c r="G58" s="50">
        <f>(G12+G20)*0.5*$D$58</f>
        <v>0</v>
      </c>
      <c r="H58" s="213"/>
    </row>
    <row r="59" spans="1:14" ht="16.5">
      <c r="A59" s="16">
        <v>59</v>
      </c>
      <c r="B59" s="17"/>
      <c r="C59" s="27" t="s">
        <v>146</v>
      </c>
      <c r="D59" s="256"/>
      <c r="E59" s="216"/>
      <c r="F59" s="182"/>
      <c r="G59" s="303"/>
      <c r="H59" s="213"/>
    </row>
    <row r="60" spans="1:14">
      <c r="A60" s="16">
        <v>60</v>
      </c>
      <c r="B60" s="23"/>
      <c r="C60" s="27" t="s">
        <v>15</v>
      </c>
      <c r="D60" s="313">
        <v>0</v>
      </c>
      <c r="E60" s="49">
        <f>E23*$D$60</f>
        <v>0</v>
      </c>
      <c r="F60" s="49">
        <f>F23*$D$60</f>
        <v>0</v>
      </c>
      <c r="G60" s="50">
        <f>G23*$D$60</f>
        <v>0</v>
      </c>
      <c r="H60" s="249"/>
    </row>
    <row r="61" spans="1:14">
      <c r="A61" s="16">
        <v>61</v>
      </c>
      <c r="B61" s="23"/>
      <c r="C61" s="27" t="s">
        <v>9</v>
      </c>
      <c r="D61" s="256"/>
      <c r="E61" s="216"/>
      <c r="F61" s="182"/>
      <c r="G61" s="303"/>
      <c r="H61" s="213"/>
    </row>
    <row r="62" spans="1:14">
      <c r="A62" s="16">
        <v>62</v>
      </c>
      <c r="B62" s="23"/>
      <c r="C62" s="27" t="s">
        <v>9</v>
      </c>
      <c r="D62" s="256"/>
      <c r="E62" s="216"/>
      <c r="F62" s="182"/>
      <c r="G62" s="303"/>
      <c r="H62" s="213"/>
    </row>
    <row r="63" spans="1:14" s="306" customFormat="1" ht="15" thickBot="1">
      <c r="A63" s="16">
        <v>63</v>
      </c>
      <c r="B63" s="28"/>
      <c r="C63" s="29" t="s">
        <v>8</v>
      </c>
      <c r="D63" s="304"/>
      <c r="E63" s="59">
        <f>SUM(E50:E62)</f>
        <v>775</v>
      </c>
      <c r="F63" s="59">
        <f t="shared" ref="F63:G63" si="5">SUM(F50:F62)</f>
        <v>756</v>
      </c>
      <c r="G63" s="60">
        <f t="shared" si="5"/>
        <v>661</v>
      </c>
      <c r="H63" s="314"/>
    </row>
    <row r="64" spans="1:14">
      <c r="A64" s="16">
        <v>64</v>
      </c>
      <c r="B64" s="21"/>
      <c r="C64" s="34"/>
      <c r="D64" s="323"/>
      <c r="E64" s="64"/>
      <c r="F64" s="64"/>
      <c r="G64" s="65"/>
      <c r="H64" s="324"/>
      <c r="M64" s="328"/>
      <c r="N64" s="328"/>
    </row>
    <row r="65" spans="1:15">
      <c r="A65" s="16">
        <v>65</v>
      </c>
      <c r="B65" s="23"/>
      <c r="C65" s="35" t="s">
        <v>28</v>
      </c>
      <c r="D65" s="325"/>
      <c r="E65" s="66">
        <f>E47+E63</f>
        <v>4381.4244249999992</v>
      </c>
      <c r="F65" s="66">
        <f>F47+F63</f>
        <v>4909.2895499999995</v>
      </c>
      <c r="G65" s="67">
        <f>G47+G63</f>
        <v>4715.4495000000006</v>
      </c>
      <c r="H65" s="305"/>
      <c r="I65" s="213"/>
      <c r="J65" s="213"/>
      <c r="K65" s="213"/>
    </row>
    <row r="66" spans="1:15">
      <c r="A66" s="16">
        <v>66</v>
      </c>
      <c r="B66" s="23"/>
      <c r="C66" s="36" t="s">
        <v>27</v>
      </c>
      <c r="D66" s="326"/>
      <c r="E66" s="68">
        <f>E23-E65</f>
        <v>37.350913461539676</v>
      </c>
      <c r="F66" s="68">
        <f>F23-F65</f>
        <v>175.28320384615381</v>
      </c>
      <c r="G66" s="69">
        <f>G23-G65</f>
        <v>507.74066923076862</v>
      </c>
      <c r="H66" s="327"/>
      <c r="I66" s="327"/>
      <c r="J66" s="327"/>
      <c r="K66" s="327"/>
      <c r="M66" s="328"/>
      <c r="N66" s="328"/>
      <c r="O66" s="328"/>
    </row>
    <row r="67" spans="1:15">
      <c r="A67" s="16">
        <v>67</v>
      </c>
      <c r="B67" s="23"/>
      <c r="C67" s="36" t="s">
        <v>18</v>
      </c>
      <c r="D67" s="326"/>
      <c r="E67" s="70">
        <f>E66/(E3/100)</f>
        <v>0.16595980388136353</v>
      </c>
      <c r="F67" s="70">
        <f>F66/(F3/100)</f>
        <v>0.67671687069011588</v>
      </c>
      <c r="G67" s="71">
        <f>G66/(G3/100)</f>
        <v>1.9015792263614419</v>
      </c>
      <c r="H67" s="329"/>
      <c r="I67" s="213"/>
      <c r="J67" s="213"/>
      <c r="K67" s="213"/>
    </row>
    <row r="68" spans="1:15">
      <c r="A68" s="16">
        <v>68</v>
      </c>
      <c r="B68" s="23"/>
      <c r="C68" s="36" t="s">
        <v>21</v>
      </c>
      <c r="D68" s="326"/>
      <c r="E68" s="68">
        <f>E4*E66</f>
        <v>5005.0224038463166</v>
      </c>
      <c r="F68" s="68">
        <f>F4*F66</f>
        <v>57668.174065384606</v>
      </c>
      <c r="G68" s="69">
        <f>G4*G66</f>
        <v>333077.87901538424</v>
      </c>
      <c r="H68" s="327"/>
    </row>
    <row r="69" spans="1:15">
      <c r="A69" s="16">
        <v>69</v>
      </c>
      <c r="B69" s="37"/>
      <c r="C69" s="38"/>
      <c r="D69" s="330"/>
      <c r="E69" s="72"/>
      <c r="F69" s="72"/>
      <c r="G69" s="73"/>
      <c r="H69" s="328"/>
    </row>
    <row r="70" spans="1:15">
      <c r="A70" s="16">
        <v>70</v>
      </c>
      <c r="B70" s="39" t="s">
        <v>17</v>
      </c>
      <c r="C70" s="27"/>
      <c r="D70" s="326"/>
      <c r="E70" s="68"/>
      <c r="F70" s="68"/>
      <c r="G70" s="69"/>
      <c r="H70" s="328"/>
    </row>
    <row r="71" spans="1:15">
      <c r="A71" s="16">
        <v>71</v>
      </c>
      <c r="B71" s="39"/>
      <c r="C71" s="36" t="s">
        <v>206</v>
      </c>
      <c r="D71" s="326"/>
      <c r="E71" s="68">
        <f>E47-E46-E28</f>
        <v>2799</v>
      </c>
      <c r="F71" s="68">
        <f>F47-F46-F28</f>
        <v>3082.9999999999995</v>
      </c>
      <c r="G71" s="69">
        <f>G47-G46-G28</f>
        <v>3253</v>
      </c>
      <c r="H71" s="328"/>
    </row>
    <row r="72" spans="1:15">
      <c r="A72" s="16">
        <v>72</v>
      </c>
      <c r="B72" s="23"/>
      <c r="C72" s="36" t="s">
        <v>207</v>
      </c>
      <c r="D72" s="326"/>
      <c r="E72" s="68">
        <f>E71+E28+E46</f>
        <v>3606.4244249999997</v>
      </c>
      <c r="F72" s="68">
        <f>F71+F28+F46</f>
        <v>4153.2895499999995</v>
      </c>
      <c r="G72" s="69">
        <f>G71+G28+G46</f>
        <v>4054.4495000000002</v>
      </c>
      <c r="H72" s="87" t="s">
        <v>201</v>
      </c>
      <c r="I72" s="88" t="s">
        <v>202</v>
      </c>
      <c r="J72" s="89"/>
    </row>
    <row r="73" spans="1:15">
      <c r="A73" s="16">
        <v>73</v>
      </c>
      <c r="B73" s="23"/>
      <c r="C73" s="36" t="s">
        <v>208</v>
      </c>
      <c r="D73" s="256"/>
      <c r="E73" s="51">
        <f>E72+(E63-E50-E56-E60)</f>
        <v>3853.4244249999997</v>
      </c>
      <c r="F73" s="51">
        <f>F72+(F63-F50-F56-F60)</f>
        <v>4347.2895499999995</v>
      </c>
      <c r="G73" s="52">
        <f>G72+(G63-G50-G56-G60)</f>
        <v>4204.4495000000006</v>
      </c>
      <c r="H73" s="87" t="s">
        <v>203</v>
      </c>
      <c r="I73" s="88" t="s">
        <v>119</v>
      </c>
      <c r="J73" s="89"/>
    </row>
    <row r="74" spans="1:15">
      <c r="A74" s="16">
        <v>74</v>
      </c>
      <c r="B74" s="23"/>
      <c r="C74" s="36" t="s">
        <v>209</v>
      </c>
      <c r="D74" s="256"/>
      <c r="E74" s="51">
        <f>E73+E50+E56</f>
        <v>4381.4244249999992</v>
      </c>
      <c r="F74" s="51">
        <f>F73+F50+F56</f>
        <v>4909.2895499999995</v>
      </c>
      <c r="G74" s="52">
        <f>G73+G50+G56</f>
        <v>4715.4495000000006</v>
      </c>
      <c r="H74" s="90" t="s">
        <v>204</v>
      </c>
      <c r="I74" s="88" t="s">
        <v>205</v>
      </c>
      <c r="J74" s="89"/>
    </row>
    <row r="75" spans="1:15">
      <c r="A75" s="16">
        <v>75</v>
      </c>
      <c r="B75" s="23"/>
      <c r="C75" s="36" t="s">
        <v>210</v>
      </c>
      <c r="D75" s="256"/>
      <c r="E75" s="51">
        <f>E74+E60</f>
        <v>4381.4244249999992</v>
      </c>
      <c r="F75" s="51">
        <f>F74+F60</f>
        <v>4909.2895499999995</v>
      </c>
      <c r="G75" s="52">
        <f>G74+G60</f>
        <v>4715.4495000000006</v>
      </c>
      <c r="H75" s="331"/>
    </row>
    <row r="76" spans="1:15">
      <c r="A76" s="16">
        <v>76</v>
      </c>
      <c r="B76" s="37"/>
      <c r="C76" s="40"/>
      <c r="D76" s="332"/>
      <c r="E76" s="74"/>
      <c r="F76" s="74"/>
      <c r="G76" s="75"/>
      <c r="H76" s="206"/>
    </row>
    <row r="77" spans="1:15">
      <c r="A77" s="16">
        <v>77</v>
      </c>
      <c r="B77" s="39" t="s">
        <v>19</v>
      </c>
      <c r="C77" s="27"/>
      <c r="D77" s="256"/>
      <c r="E77" s="76"/>
      <c r="F77" s="76"/>
      <c r="G77" s="77"/>
      <c r="H77" s="206"/>
    </row>
    <row r="78" spans="1:15">
      <c r="A78" s="16">
        <v>78</v>
      </c>
      <c r="B78" s="23"/>
      <c r="C78" s="36" t="s">
        <v>206</v>
      </c>
      <c r="D78" s="256"/>
      <c r="E78" s="78">
        <f t="shared" ref="E78:G82" si="6">E71/(E$3/100)</f>
        <v>12.436683551053052</v>
      </c>
      <c r="F78" s="78">
        <f t="shared" si="6"/>
        <v>11.902555787197899</v>
      </c>
      <c r="G78" s="79">
        <f t="shared" si="6"/>
        <v>12.18306430470769</v>
      </c>
      <c r="H78" s="333"/>
    </row>
    <row r="79" spans="1:15">
      <c r="A79" s="16">
        <v>79</v>
      </c>
      <c r="B79" s="23"/>
      <c r="C79" s="36" t="s">
        <v>207</v>
      </c>
      <c r="D79" s="256"/>
      <c r="E79" s="78">
        <f t="shared" si="6"/>
        <v>16.024279858704343</v>
      </c>
      <c r="F79" s="78">
        <f t="shared" si="6"/>
        <v>16.034628793143387</v>
      </c>
      <c r="G79" s="79">
        <f t="shared" si="6"/>
        <v>15.1846354069136</v>
      </c>
      <c r="H79" s="333"/>
    </row>
    <row r="80" spans="1:15">
      <c r="A80" s="16">
        <v>80</v>
      </c>
      <c r="B80" s="23"/>
      <c r="C80" s="36" t="s">
        <v>208</v>
      </c>
      <c r="D80" s="256"/>
      <c r="E80" s="78">
        <f t="shared" si="6"/>
        <v>17.121764973784767</v>
      </c>
      <c r="F80" s="78">
        <f t="shared" si="6"/>
        <v>16.78360570612308</v>
      </c>
      <c r="G80" s="79">
        <f t="shared" si="6"/>
        <v>15.746412119396281</v>
      </c>
      <c r="H80" s="333"/>
    </row>
    <row r="81" spans="1:8">
      <c r="A81" s="16">
        <v>81</v>
      </c>
      <c r="B81" s="23"/>
      <c r="C81" s="36" t="s">
        <v>209</v>
      </c>
      <c r="D81" s="256"/>
      <c r="E81" s="78">
        <f t="shared" si="6"/>
        <v>19.46780602950324</v>
      </c>
      <c r="F81" s="78">
        <f t="shared" si="6"/>
        <v>18.953322330321981</v>
      </c>
      <c r="G81" s="79">
        <f t="shared" si="6"/>
        <v>17.660198119920604</v>
      </c>
      <c r="H81" s="333"/>
    </row>
    <row r="82" spans="1:8">
      <c r="A82" s="16">
        <v>82</v>
      </c>
      <c r="B82" s="23"/>
      <c r="C82" s="36" t="s">
        <v>210</v>
      </c>
      <c r="D82" s="256"/>
      <c r="E82" s="78">
        <f t="shared" si="6"/>
        <v>19.46780602950324</v>
      </c>
      <c r="F82" s="78">
        <f t="shared" si="6"/>
        <v>18.953322330321981</v>
      </c>
      <c r="G82" s="79">
        <f t="shared" si="6"/>
        <v>17.660198119920604</v>
      </c>
      <c r="H82" s="333"/>
    </row>
    <row r="83" spans="1:8">
      <c r="A83" s="16">
        <v>83</v>
      </c>
      <c r="B83" s="37"/>
      <c r="C83" s="40"/>
      <c r="D83" s="332"/>
      <c r="E83" s="74"/>
      <c r="F83" s="74"/>
      <c r="G83" s="75"/>
      <c r="H83" s="206"/>
    </row>
    <row r="84" spans="1:8" ht="33.75" customHeight="1">
      <c r="A84" s="16">
        <v>84</v>
      </c>
      <c r="B84" s="404" t="s">
        <v>195</v>
      </c>
      <c r="C84" s="405"/>
      <c r="D84" s="342" t="s">
        <v>212</v>
      </c>
      <c r="E84" s="80">
        <f>E23/E5</f>
        <v>249.22590741463839</v>
      </c>
      <c r="F84" s="80">
        <f>F23/F5</f>
        <v>285.16953190387852</v>
      </c>
      <c r="G84" s="81">
        <f>G23/G5</f>
        <v>291.14772403738959</v>
      </c>
      <c r="H84" s="206"/>
    </row>
    <row r="85" spans="1:8">
      <c r="A85" s="16">
        <v>85</v>
      </c>
      <c r="B85" s="23"/>
      <c r="C85" s="36" t="s">
        <v>206</v>
      </c>
      <c r="D85" s="334"/>
      <c r="E85" s="78">
        <f t="shared" ref="E85:G89" si="7">E71/E$84</f>
        <v>11.230774637499021</v>
      </c>
      <c r="F85" s="78">
        <f t="shared" si="7"/>
        <v>10.811112882280774</v>
      </c>
      <c r="G85" s="79">
        <f t="shared" si="7"/>
        <v>11.173022254442371</v>
      </c>
      <c r="H85" s="206"/>
    </row>
    <row r="86" spans="1:8">
      <c r="A86" s="16">
        <v>86</v>
      </c>
      <c r="B86" s="23"/>
      <c r="C86" s="36" t="s">
        <v>207</v>
      </c>
      <c r="D86" s="334"/>
      <c r="E86" s="78">
        <f t="shared" si="7"/>
        <v>14.470503738601996</v>
      </c>
      <c r="F86" s="78">
        <f t="shared" si="7"/>
        <v>14.564282243868675</v>
      </c>
      <c r="G86" s="79">
        <f t="shared" si="7"/>
        <v>13.925746846914462</v>
      </c>
      <c r="H86" s="206"/>
    </row>
    <row r="87" spans="1:8">
      <c r="A87" s="16">
        <v>87</v>
      </c>
      <c r="B87" s="23"/>
      <c r="C87" s="36" t="s">
        <v>208</v>
      </c>
      <c r="D87" s="334"/>
      <c r="E87" s="78">
        <f t="shared" si="7"/>
        <v>15.461572454379866</v>
      </c>
      <c r="F87" s="78">
        <f t="shared" si="7"/>
        <v>15.244579324362503</v>
      </c>
      <c r="G87" s="79">
        <f t="shared" si="7"/>
        <v>14.440949225692933</v>
      </c>
      <c r="H87" s="206"/>
    </row>
    <row r="88" spans="1:8">
      <c r="A88" s="16">
        <v>88</v>
      </c>
      <c r="B88" s="23"/>
      <c r="C88" s="36" t="s">
        <v>209</v>
      </c>
      <c r="D88" s="334"/>
      <c r="E88" s="78">
        <f t="shared" si="7"/>
        <v>17.580132300253204</v>
      </c>
      <c r="F88" s="78">
        <f t="shared" si="7"/>
        <v>17.215336846205446</v>
      </c>
      <c r="G88" s="79">
        <f t="shared" si="7"/>
        <v>16.196071996064912</v>
      </c>
      <c r="H88" s="206"/>
    </row>
    <row r="89" spans="1:8" ht="15" thickBot="1">
      <c r="A89" s="16">
        <v>89</v>
      </c>
      <c r="B89" s="25"/>
      <c r="C89" s="36" t="s">
        <v>210</v>
      </c>
      <c r="D89" s="334"/>
      <c r="E89" s="78">
        <f t="shared" si="7"/>
        <v>17.580132300253204</v>
      </c>
      <c r="F89" s="78">
        <f t="shared" si="7"/>
        <v>17.215336846205446</v>
      </c>
      <c r="G89" s="79">
        <f t="shared" si="7"/>
        <v>16.196071996064912</v>
      </c>
      <c r="H89" s="206"/>
    </row>
    <row r="90" spans="1:8" ht="15" thickBot="1">
      <c r="A90" s="16">
        <v>90</v>
      </c>
      <c r="B90" s="41"/>
      <c r="C90" s="42"/>
      <c r="D90" s="335"/>
      <c r="E90" s="42"/>
      <c r="F90" s="42"/>
      <c r="G90" s="82"/>
      <c r="H90" s="176"/>
    </row>
    <row r="91" spans="1:8">
      <c r="A91" s="16">
        <v>91</v>
      </c>
      <c r="B91" s="43" t="s">
        <v>211</v>
      </c>
      <c r="C91" s="44"/>
      <c r="D91" s="247"/>
      <c r="E91" s="83"/>
      <c r="F91" s="83"/>
      <c r="G91" s="84"/>
      <c r="H91" s="176"/>
    </row>
    <row r="92" spans="1:8">
      <c r="A92" s="16">
        <v>92</v>
      </c>
      <c r="B92" s="17"/>
      <c r="C92" s="45" t="s">
        <v>26</v>
      </c>
      <c r="D92" s="256"/>
      <c r="E92" s="78">
        <f>E82</f>
        <v>19.46780602950324</v>
      </c>
      <c r="F92" s="78">
        <f>F82</f>
        <v>18.953322330321981</v>
      </c>
      <c r="G92" s="79">
        <f>G82</f>
        <v>17.660198119920604</v>
      </c>
      <c r="H92" s="336"/>
    </row>
    <row r="93" spans="1:8">
      <c r="A93" s="16">
        <v>93</v>
      </c>
      <c r="B93" s="17"/>
      <c r="C93" s="45" t="s">
        <v>25</v>
      </c>
      <c r="D93" s="256"/>
      <c r="E93" s="78">
        <f>E89</f>
        <v>17.580132300253204</v>
      </c>
      <c r="F93" s="78">
        <f t="shared" ref="F93:G93" si="8">F89</f>
        <v>17.215336846205446</v>
      </c>
      <c r="G93" s="79">
        <f t="shared" si="8"/>
        <v>16.196071996064912</v>
      </c>
      <c r="H93" s="336"/>
    </row>
    <row r="94" spans="1:8" ht="17" thickBot="1">
      <c r="A94" s="16">
        <v>94</v>
      </c>
      <c r="B94" s="25"/>
      <c r="C94" s="46" t="s">
        <v>198</v>
      </c>
      <c r="D94" s="337"/>
      <c r="E94" s="85">
        <f>((E47+E63)-E22)/(E3/100)</f>
        <v>19.46780602950324</v>
      </c>
      <c r="F94" s="85">
        <f>((F47+F63)-F22)/(F3/100)</f>
        <v>18.953322330321981</v>
      </c>
      <c r="G94" s="86">
        <f>((G47+G63)-G22)/(G3/100)</f>
        <v>17.660198119920604</v>
      </c>
      <c r="H94" s="336"/>
    </row>
    <row r="95" spans="1:8">
      <c r="H95" s="176"/>
    </row>
    <row r="96" spans="1:8" ht="33.75" customHeight="1">
      <c r="A96" s="89"/>
      <c r="B96" s="91">
        <v>1</v>
      </c>
      <c r="C96" s="408" t="s">
        <v>138</v>
      </c>
      <c r="D96" s="408"/>
      <c r="E96" s="408"/>
      <c r="F96" s="408"/>
      <c r="G96" s="408"/>
      <c r="H96" s="176"/>
    </row>
    <row r="97" spans="1:8" ht="51" customHeight="1">
      <c r="A97" s="89"/>
      <c r="B97" s="91">
        <v>2</v>
      </c>
      <c r="C97" s="408" t="s">
        <v>192</v>
      </c>
      <c r="D97" s="408"/>
      <c r="E97" s="408"/>
      <c r="F97" s="408"/>
      <c r="G97" s="408"/>
      <c r="H97" s="176"/>
    </row>
    <row r="98" spans="1:8" ht="54" customHeight="1">
      <c r="A98" s="89"/>
      <c r="B98" s="91">
        <v>4</v>
      </c>
      <c r="C98" s="408" t="s">
        <v>193</v>
      </c>
      <c r="D98" s="408"/>
      <c r="E98" s="408"/>
      <c r="F98" s="408"/>
      <c r="G98" s="408"/>
      <c r="H98" s="176"/>
    </row>
    <row r="99" spans="1:8" ht="43.5" customHeight="1">
      <c r="A99" s="89"/>
      <c r="B99" s="91">
        <v>5</v>
      </c>
      <c r="C99" s="408" t="s">
        <v>142</v>
      </c>
      <c r="D99" s="408"/>
      <c r="E99" s="408"/>
      <c r="F99" s="408"/>
      <c r="G99" s="408"/>
      <c r="H99" s="176"/>
    </row>
    <row r="100" spans="1:8" ht="44.25" customHeight="1">
      <c r="A100" s="89"/>
      <c r="B100" s="91">
        <v>7</v>
      </c>
      <c r="C100" s="403" t="s">
        <v>147</v>
      </c>
      <c r="D100" s="403"/>
      <c r="E100" s="403"/>
      <c r="F100" s="403"/>
      <c r="G100" s="403"/>
      <c r="H100" s="176"/>
    </row>
    <row r="101" spans="1:8" ht="68.25" customHeight="1">
      <c r="A101" s="89"/>
      <c r="B101" s="91">
        <v>8</v>
      </c>
      <c r="C101" s="400" t="s">
        <v>196</v>
      </c>
      <c r="D101" s="400"/>
      <c r="E101" s="400"/>
      <c r="F101" s="400"/>
      <c r="G101" s="400"/>
      <c r="H101" s="176"/>
    </row>
    <row r="102" spans="1:8" ht="63" customHeight="1">
      <c r="A102" s="89"/>
      <c r="B102" s="91">
        <v>9</v>
      </c>
      <c r="C102" s="400" t="s">
        <v>197</v>
      </c>
      <c r="D102" s="400"/>
      <c r="E102" s="400"/>
      <c r="F102" s="400"/>
      <c r="G102" s="400"/>
      <c r="H102" s="176"/>
    </row>
    <row r="103" spans="1:8">
      <c r="B103" s="338"/>
      <c r="C103" s="176"/>
      <c r="D103" s="176"/>
      <c r="E103" s="176"/>
      <c r="F103" s="287"/>
      <c r="G103" s="339"/>
      <c r="H103" s="287"/>
    </row>
    <row r="104" spans="1:8">
      <c r="B104" s="338"/>
      <c r="C104" s="176"/>
      <c r="D104" s="176"/>
      <c r="E104" s="176"/>
      <c r="F104" s="176"/>
      <c r="G104" s="176"/>
      <c r="H104" s="176"/>
    </row>
    <row r="105" spans="1:8">
      <c r="B105" s="338"/>
      <c r="C105" s="176"/>
      <c r="D105" s="176"/>
      <c r="E105" s="176"/>
      <c r="F105" s="176"/>
      <c r="G105" s="176"/>
      <c r="H105" s="176"/>
    </row>
    <row r="106" spans="1:8">
      <c r="B106" s="338"/>
      <c r="C106" s="176"/>
      <c r="D106" s="176"/>
      <c r="E106" s="340"/>
      <c r="F106" s="176"/>
      <c r="G106" s="176"/>
      <c r="H106" s="176"/>
    </row>
    <row r="107" spans="1:8">
      <c r="C107" s="176"/>
      <c r="D107" s="176"/>
      <c r="E107" s="176"/>
      <c r="F107" s="176"/>
      <c r="G107" s="176"/>
      <c r="H107" s="176"/>
    </row>
    <row r="108" spans="1:8">
      <c r="C108" s="176"/>
      <c r="D108" s="176"/>
      <c r="E108" s="176"/>
      <c r="F108" s="176"/>
      <c r="G108" s="176"/>
      <c r="H108" s="176"/>
    </row>
    <row r="109" spans="1:8">
      <c r="C109" s="176"/>
      <c r="D109" s="176"/>
      <c r="E109" s="176"/>
      <c r="F109" s="176"/>
      <c r="G109" s="176"/>
      <c r="H109" s="176"/>
    </row>
    <row r="110" spans="1:8">
      <c r="C110" s="176"/>
      <c r="D110" s="176"/>
      <c r="E110" s="176"/>
      <c r="F110" s="176"/>
      <c r="G110" s="176"/>
      <c r="H110" s="176"/>
    </row>
    <row r="111" spans="1:8">
      <c r="C111" s="176"/>
      <c r="D111" s="176"/>
      <c r="E111" s="176"/>
      <c r="F111" s="176"/>
      <c r="G111" s="176"/>
      <c r="H111" s="176"/>
    </row>
  </sheetData>
  <sheetProtection sheet="1" objects="1" scenarios="1" formatCells="0" formatColumns="0" formatRows="0"/>
  <mergeCells count="11">
    <mergeCell ref="C97:G97"/>
    <mergeCell ref="B1:G1"/>
    <mergeCell ref="I2:P25"/>
    <mergeCell ref="H35:K35"/>
    <mergeCell ref="B84:C84"/>
    <mergeCell ref="C96:G96"/>
    <mergeCell ref="C98:G98"/>
    <mergeCell ref="C99:G99"/>
    <mergeCell ref="C100:G100"/>
    <mergeCell ref="C101:G101"/>
    <mergeCell ref="C102:G102"/>
  </mergeCells>
  <pageMargins left="0.7" right="0.7" top="0.75" bottom="0.75" header="0.3" footer="0.3"/>
  <pageSetup orientation="portrait"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111"/>
  <sheetViews>
    <sheetView workbookViewId="0">
      <selection activeCell="G17" sqref="G17"/>
    </sheetView>
  </sheetViews>
  <sheetFormatPr defaultRowHeight="14.5"/>
  <cols>
    <col min="1" max="1" width="2.81640625" style="174" customWidth="1"/>
    <col min="2" max="2" width="2.453125" style="174" customWidth="1"/>
    <col min="3" max="3" width="40.26953125" style="174" customWidth="1"/>
    <col min="4" max="4" width="8" style="174" customWidth="1"/>
    <col min="5" max="6" width="10.54296875" style="174" customWidth="1"/>
    <col min="7" max="7" width="10.81640625" style="174" customWidth="1"/>
    <col min="8" max="8" width="8.26953125" style="174" customWidth="1"/>
    <col min="9" max="9" width="9.54296875" style="174" bestFit="1" customWidth="1"/>
    <col min="10" max="16384" width="8.7265625" style="174"/>
  </cols>
  <sheetData>
    <row r="1" spans="1:16" ht="84.75" customHeight="1" thickBot="1">
      <c r="A1" s="16">
        <v>1</v>
      </c>
      <c r="B1" s="406" t="s">
        <v>252</v>
      </c>
      <c r="C1" s="407"/>
      <c r="D1" s="407"/>
      <c r="E1" s="407"/>
      <c r="F1" s="407"/>
      <c r="G1" s="407"/>
    </row>
    <row r="2" spans="1:16" ht="17.149999999999999" customHeight="1" thickBot="1">
      <c r="A2" s="16">
        <v>2</v>
      </c>
      <c r="B2" s="17" t="s">
        <v>187</v>
      </c>
      <c r="C2" s="18"/>
      <c r="D2" s="263"/>
      <c r="E2" s="263"/>
      <c r="F2" s="263"/>
      <c r="G2" s="264"/>
      <c r="I2" s="468" t="s">
        <v>253</v>
      </c>
      <c r="J2" s="469"/>
      <c r="K2" s="469"/>
      <c r="L2" s="469"/>
      <c r="M2" s="469"/>
      <c r="N2" s="469"/>
      <c r="O2" s="469"/>
      <c r="P2" s="470"/>
    </row>
    <row r="3" spans="1:16" ht="18.75" customHeight="1">
      <c r="A3" s="16">
        <v>3</v>
      </c>
      <c r="B3" s="19"/>
      <c r="C3" s="20" t="s">
        <v>29</v>
      </c>
      <c r="D3" s="265"/>
      <c r="E3" s="266">
        <v>23065</v>
      </c>
      <c r="F3" s="266">
        <v>26440</v>
      </c>
      <c r="G3" s="267">
        <v>30600</v>
      </c>
      <c r="H3" s="268"/>
      <c r="I3" s="471"/>
      <c r="J3" s="472"/>
      <c r="K3" s="472"/>
      <c r="L3" s="472"/>
      <c r="M3" s="472"/>
      <c r="N3" s="472"/>
      <c r="O3" s="472"/>
      <c r="P3" s="473"/>
    </row>
    <row r="4" spans="1:16" ht="16.5">
      <c r="A4" s="16">
        <v>4</v>
      </c>
      <c r="B4" s="21"/>
      <c r="C4" s="22" t="s">
        <v>137</v>
      </c>
      <c r="D4" s="269"/>
      <c r="E4" s="270">
        <v>330</v>
      </c>
      <c r="F4" s="271">
        <v>330</v>
      </c>
      <c r="G4" s="272">
        <v>330</v>
      </c>
      <c r="H4" s="273"/>
      <c r="I4" s="471"/>
      <c r="J4" s="472"/>
      <c r="K4" s="472"/>
      <c r="L4" s="472"/>
      <c r="M4" s="472"/>
      <c r="N4" s="472"/>
      <c r="O4" s="472"/>
      <c r="P4" s="473"/>
    </row>
    <row r="5" spans="1:16">
      <c r="A5" s="16">
        <v>5</v>
      </c>
      <c r="B5" s="23"/>
      <c r="C5" s="24" t="s">
        <v>215</v>
      </c>
      <c r="D5" s="274"/>
      <c r="E5" s="275">
        <v>17.88</v>
      </c>
      <c r="F5" s="275">
        <v>17.54</v>
      </c>
      <c r="G5" s="276">
        <v>17.7</v>
      </c>
      <c r="H5" s="273"/>
      <c r="I5" s="471"/>
      <c r="J5" s="472"/>
      <c r="K5" s="472"/>
      <c r="L5" s="472"/>
      <c r="M5" s="472"/>
      <c r="N5" s="472"/>
      <c r="O5" s="472"/>
      <c r="P5" s="473"/>
    </row>
    <row r="6" spans="1:16">
      <c r="A6" s="16">
        <v>6</v>
      </c>
      <c r="B6" s="23"/>
      <c r="C6" s="24" t="s">
        <v>213</v>
      </c>
      <c r="D6" s="274"/>
      <c r="E6" s="277">
        <v>115</v>
      </c>
      <c r="F6" s="277">
        <v>115</v>
      </c>
      <c r="G6" s="278">
        <v>115</v>
      </c>
      <c r="H6" s="273"/>
      <c r="I6" s="471"/>
      <c r="J6" s="472"/>
      <c r="K6" s="472"/>
      <c r="L6" s="472"/>
      <c r="M6" s="472"/>
      <c r="N6" s="472"/>
      <c r="O6" s="472"/>
      <c r="P6" s="473"/>
    </row>
    <row r="7" spans="1:16">
      <c r="A7" s="16">
        <v>7</v>
      </c>
      <c r="B7" s="23"/>
      <c r="C7" s="24" t="s">
        <v>214</v>
      </c>
      <c r="D7" s="274"/>
      <c r="E7" s="277">
        <v>85</v>
      </c>
      <c r="F7" s="277">
        <v>100</v>
      </c>
      <c r="G7" s="278">
        <v>115</v>
      </c>
      <c r="H7" s="273"/>
      <c r="I7" s="471"/>
      <c r="J7" s="472"/>
      <c r="K7" s="472"/>
      <c r="L7" s="472"/>
      <c r="M7" s="472"/>
      <c r="N7" s="472"/>
      <c r="O7" s="472"/>
      <c r="P7" s="473"/>
    </row>
    <row r="8" spans="1:16">
      <c r="A8" s="16">
        <v>8</v>
      </c>
      <c r="B8" s="23"/>
      <c r="C8" s="24" t="s">
        <v>216</v>
      </c>
      <c r="D8" s="274"/>
      <c r="E8" s="277">
        <v>13</v>
      </c>
      <c r="F8" s="277">
        <v>13</v>
      </c>
      <c r="G8" s="278">
        <v>13</v>
      </c>
      <c r="H8" s="273"/>
      <c r="I8" s="471"/>
      <c r="J8" s="472"/>
      <c r="K8" s="472"/>
      <c r="L8" s="472"/>
      <c r="M8" s="472"/>
      <c r="N8" s="472"/>
      <c r="O8" s="472"/>
      <c r="P8" s="473"/>
    </row>
    <row r="9" spans="1:16">
      <c r="A9" s="16">
        <v>9</v>
      </c>
      <c r="B9" s="23"/>
      <c r="C9" s="24" t="s">
        <v>217</v>
      </c>
      <c r="D9" s="274"/>
      <c r="E9" s="279">
        <v>0.02</v>
      </c>
      <c r="F9" s="279">
        <v>0.02</v>
      </c>
      <c r="G9" s="280">
        <v>0.02</v>
      </c>
      <c r="H9" s="281"/>
      <c r="I9" s="471"/>
      <c r="J9" s="472"/>
      <c r="K9" s="472"/>
      <c r="L9" s="472"/>
      <c r="M9" s="472"/>
      <c r="N9" s="472"/>
      <c r="O9" s="472"/>
      <c r="P9" s="473"/>
    </row>
    <row r="10" spans="1:16">
      <c r="A10" s="16">
        <v>10</v>
      </c>
      <c r="B10" s="23"/>
      <c r="C10" s="24" t="s">
        <v>218</v>
      </c>
      <c r="D10" s="274"/>
      <c r="E10" s="277">
        <v>50</v>
      </c>
      <c r="F10" s="277">
        <v>50</v>
      </c>
      <c r="G10" s="278">
        <v>50</v>
      </c>
      <c r="H10" s="273"/>
      <c r="I10" s="471"/>
      <c r="J10" s="472"/>
      <c r="K10" s="472"/>
      <c r="L10" s="472"/>
      <c r="M10" s="472"/>
      <c r="N10" s="472"/>
      <c r="O10" s="472"/>
      <c r="P10" s="473"/>
    </row>
    <row r="11" spans="1:16">
      <c r="A11" s="16">
        <v>11</v>
      </c>
      <c r="B11" s="23"/>
      <c r="C11" s="24" t="s">
        <v>219</v>
      </c>
      <c r="D11" s="274"/>
      <c r="E11" s="282">
        <v>0.3</v>
      </c>
      <c r="F11" s="282">
        <v>0.3</v>
      </c>
      <c r="G11" s="283">
        <v>0.3</v>
      </c>
      <c r="H11" s="284"/>
      <c r="I11" s="471"/>
      <c r="J11" s="472"/>
      <c r="K11" s="472"/>
      <c r="L11" s="472"/>
      <c r="M11" s="472"/>
      <c r="N11" s="472"/>
      <c r="O11" s="472"/>
      <c r="P11" s="473"/>
    </row>
    <row r="12" spans="1:16">
      <c r="A12" s="16">
        <v>12</v>
      </c>
      <c r="B12" s="23"/>
      <c r="C12" s="24" t="s">
        <v>220</v>
      </c>
      <c r="D12" s="274"/>
      <c r="E12" s="285">
        <v>1100</v>
      </c>
      <c r="F12" s="285">
        <v>1200</v>
      </c>
      <c r="G12" s="286">
        <v>1300</v>
      </c>
      <c r="H12" s="273"/>
      <c r="I12" s="471"/>
      <c r="J12" s="472"/>
      <c r="K12" s="472"/>
      <c r="L12" s="472"/>
      <c r="M12" s="472"/>
      <c r="N12" s="472"/>
      <c r="O12" s="472"/>
      <c r="P12" s="473"/>
    </row>
    <row r="13" spans="1:16">
      <c r="A13" s="16">
        <v>13</v>
      </c>
      <c r="B13" s="23"/>
      <c r="C13" s="24" t="s">
        <v>221</v>
      </c>
      <c r="D13" s="274"/>
      <c r="E13" s="277">
        <v>11.71</v>
      </c>
      <c r="F13" s="277">
        <v>14.72</v>
      </c>
      <c r="G13" s="278">
        <v>16.420000000000002</v>
      </c>
      <c r="H13" s="273"/>
      <c r="I13" s="471"/>
      <c r="J13" s="472"/>
      <c r="K13" s="472"/>
      <c r="L13" s="472"/>
      <c r="M13" s="472"/>
      <c r="N13" s="472"/>
      <c r="O13" s="472"/>
      <c r="P13" s="473"/>
    </row>
    <row r="14" spans="1:16" ht="15" thickBot="1">
      <c r="A14" s="16">
        <v>14</v>
      </c>
      <c r="B14" s="25"/>
      <c r="C14" s="26" t="s">
        <v>16</v>
      </c>
      <c r="D14" s="288"/>
      <c r="E14" s="289">
        <v>70</v>
      </c>
      <c r="F14" s="289">
        <v>61</v>
      </c>
      <c r="G14" s="290">
        <v>65</v>
      </c>
      <c r="H14" s="273"/>
      <c r="I14" s="471"/>
      <c r="J14" s="472"/>
      <c r="K14" s="472"/>
      <c r="L14" s="472"/>
      <c r="M14" s="472"/>
      <c r="N14" s="472"/>
      <c r="O14" s="472"/>
      <c r="P14" s="473"/>
    </row>
    <row r="15" spans="1:16">
      <c r="A15" s="16">
        <v>15</v>
      </c>
      <c r="B15" s="21"/>
      <c r="C15" s="22"/>
      <c r="D15" s="269"/>
      <c r="E15" s="269"/>
      <c r="F15" s="269"/>
      <c r="G15" s="292"/>
      <c r="H15" s="273"/>
      <c r="I15" s="471"/>
      <c r="J15" s="472"/>
      <c r="K15" s="472"/>
      <c r="L15" s="472"/>
      <c r="M15" s="472"/>
      <c r="N15" s="472"/>
      <c r="O15" s="472"/>
      <c r="P15" s="473"/>
    </row>
    <row r="16" spans="1:16">
      <c r="A16" s="16">
        <v>16</v>
      </c>
      <c r="B16" s="17" t="s">
        <v>188</v>
      </c>
      <c r="C16" s="27"/>
      <c r="D16" s="256"/>
      <c r="E16" s="47" t="s">
        <v>11</v>
      </c>
      <c r="F16" s="47" t="s">
        <v>11</v>
      </c>
      <c r="G16" s="48" t="s">
        <v>11</v>
      </c>
      <c r="H16" s="293"/>
      <c r="I16" s="471"/>
      <c r="J16" s="472"/>
      <c r="K16" s="472"/>
      <c r="L16" s="472"/>
      <c r="M16" s="472"/>
      <c r="N16" s="472"/>
      <c r="O16" s="472"/>
      <c r="P16" s="473"/>
    </row>
    <row r="17" spans="1:16">
      <c r="A17" s="16">
        <v>17</v>
      </c>
      <c r="B17" s="23"/>
      <c r="C17" s="27" t="s">
        <v>0</v>
      </c>
      <c r="D17" s="294"/>
      <c r="E17" s="49">
        <f>(E3/100)*E5</f>
        <v>4124.0219999999999</v>
      </c>
      <c r="F17" s="49">
        <f>(F3/100)*F5</f>
        <v>4637.5759999999991</v>
      </c>
      <c r="G17" s="50">
        <f>(G3/100)*G5</f>
        <v>5416.2</v>
      </c>
      <c r="H17" s="249"/>
      <c r="I17" s="471"/>
      <c r="J17" s="472"/>
      <c r="K17" s="472"/>
      <c r="L17" s="472"/>
      <c r="M17" s="472"/>
      <c r="N17" s="472"/>
      <c r="O17" s="472"/>
      <c r="P17" s="473"/>
    </row>
    <row r="18" spans="1:16" ht="16.5">
      <c r="A18" s="16">
        <v>18</v>
      </c>
      <c r="B18" s="23"/>
      <c r="C18" s="27" t="s">
        <v>139</v>
      </c>
      <c r="D18" s="295"/>
      <c r="E18" s="49">
        <f>((12/E8)*((1-E9)*0.5)*E6)</f>
        <v>52.015384615384612</v>
      </c>
      <c r="F18" s="49">
        <f>((12/F8)*((1-F9)*0.5)*F6)</f>
        <v>52.015384615384612</v>
      </c>
      <c r="G18" s="50">
        <f>((12/G8)*((1-G9)*0.5)*G6)</f>
        <v>52.015384615384612</v>
      </c>
      <c r="H18" s="296"/>
      <c r="I18" s="471"/>
      <c r="J18" s="472"/>
      <c r="K18" s="472"/>
      <c r="L18" s="472"/>
      <c r="M18" s="472"/>
      <c r="N18" s="472"/>
      <c r="O18" s="472"/>
      <c r="P18" s="473"/>
    </row>
    <row r="19" spans="1:16" ht="16.5">
      <c r="A19" s="16">
        <v>19</v>
      </c>
      <c r="B19" s="23"/>
      <c r="C19" s="27" t="s">
        <v>140</v>
      </c>
      <c r="D19" s="295"/>
      <c r="E19" s="49">
        <f>((12/E8)*((1-E9)*0.5)*E7)</f>
        <v>38.446153846153848</v>
      </c>
      <c r="F19" s="49">
        <f>((12/F8)*((1-F9)*0.5)*F7)</f>
        <v>45.230769230769226</v>
      </c>
      <c r="G19" s="50">
        <f>((12/G8)*((1-G9)*0.5)*G7)</f>
        <v>52.015384615384612</v>
      </c>
      <c r="H19" s="296"/>
      <c r="I19" s="471"/>
      <c r="J19" s="472"/>
      <c r="K19" s="472"/>
      <c r="L19" s="472"/>
      <c r="M19" s="472"/>
      <c r="N19" s="472"/>
      <c r="O19" s="472"/>
      <c r="P19" s="473"/>
    </row>
    <row r="20" spans="1:16">
      <c r="A20" s="16">
        <v>20</v>
      </c>
      <c r="B20" s="23"/>
      <c r="C20" s="27" t="s">
        <v>20</v>
      </c>
      <c r="D20" s="297">
        <v>1400</v>
      </c>
      <c r="E20" s="51">
        <f>E11*($D$20/100)*E10</f>
        <v>210</v>
      </c>
      <c r="F20" s="51">
        <f>F11*($D$20/100)*F10</f>
        <v>210</v>
      </c>
      <c r="G20" s="52">
        <f>G11*($D$20/100)*G10</f>
        <v>210</v>
      </c>
      <c r="H20" s="298"/>
      <c r="I20" s="471"/>
      <c r="J20" s="472"/>
      <c r="K20" s="472"/>
      <c r="L20" s="472"/>
      <c r="M20" s="472"/>
      <c r="N20" s="472"/>
      <c r="O20" s="472"/>
      <c r="P20" s="473"/>
    </row>
    <row r="21" spans="1:16">
      <c r="A21" s="16">
        <v>21</v>
      </c>
      <c r="B21" s="23"/>
      <c r="C21" s="27" t="s">
        <v>9</v>
      </c>
      <c r="D21" s="299"/>
      <c r="E21" s="300">
        <v>13</v>
      </c>
      <c r="F21" s="300">
        <v>218</v>
      </c>
      <c r="G21" s="301">
        <v>230</v>
      </c>
      <c r="H21" s="298"/>
      <c r="I21" s="471"/>
      <c r="J21" s="472"/>
      <c r="K21" s="472"/>
      <c r="L21" s="472"/>
      <c r="M21" s="472"/>
      <c r="N21" s="472"/>
      <c r="O21" s="472"/>
      <c r="P21" s="473"/>
    </row>
    <row r="22" spans="1:16">
      <c r="A22" s="16">
        <v>22</v>
      </c>
      <c r="B22" s="23"/>
      <c r="C22" s="27" t="s">
        <v>9</v>
      </c>
      <c r="D22" s="302"/>
      <c r="E22" s="182"/>
      <c r="F22" s="300"/>
      <c r="G22" s="303"/>
      <c r="H22" s="213"/>
      <c r="I22" s="471"/>
      <c r="J22" s="472"/>
      <c r="K22" s="472"/>
      <c r="L22" s="472"/>
      <c r="M22" s="472"/>
      <c r="N22" s="472"/>
      <c r="O22" s="472"/>
      <c r="P22" s="473"/>
    </row>
    <row r="23" spans="1:16" s="306" customFormat="1" ht="15" thickBot="1">
      <c r="A23" s="16">
        <v>23</v>
      </c>
      <c r="B23" s="28"/>
      <c r="C23" s="29" t="s">
        <v>1</v>
      </c>
      <c r="D23" s="304"/>
      <c r="E23" s="53">
        <f>SUM(E17:E22)</f>
        <v>4437.483538461538</v>
      </c>
      <c r="F23" s="53">
        <f t="shared" ref="F23:G23" si="0">SUM(F17:F22)</f>
        <v>5162.822153846153</v>
      </c>
      <c r="G23" s="54">
        <f t="shared" si="0"/>
        <v>5960.2307692307686</v>
      </c>
      <c r="H23" s="305"/>
      <c r="I23" s="471"/>
      <c r="J23" s="472"/>
      <c r="K23" s="472"/>
      <c r="L23" s="472"/>
      <c r="M23" s="472"/>
      <c r="N23" s="472"/>
      <c r="O23" s="472"/>
      <c r="P23" s="473"/>
    </row>
    <row r="24" spans="1:16">
      <c r="A24" s="16">
        <v>24</v>
      </c>
      <c r="B24" s="30" t="s">
        <v>199</v>
      </c>
      <c r="C24" s="31"/>
      <c r="D24" s="307"/>
      <c r="E24" s="307"/>
      <c r="F24" s="307"/>
      <c r="G24" s="308"/>
      <c r="H24" s="213"/>
      <c r="I24" s="474"/>
      <c r="J24" s="475"/>
      <c r="K24" s="475"/>
      <c r="L24" s="475"/>
      <c r="M24" s="475"/>
      <c r="N24" s="475"/>
      <c r="O24" s="475"/>
      <c r="P24" s="476"/>
    </row>
    <row r="25" spans="1:16">
      <c r="A25" s="16">
        <v>25</v>
      </c>
      <c r="B25" s="17"/>
      <c r="C25" s="396"/>
      <c r="D25" s="376"/>
      <c r="E25" s="377"/>
      <c r="F25" s="377"/>
      <c r="G25" s="378"/>
      <c r="H25" s="213"/>
    </row>
    <row r="26" spans="1:16">
      <c r="A26" s="16">
        <v>26</v>
      </c>
      <c r="B26" s="17"/>
      <c r="C26" s="396"/>
      <c r="D26" s="376"/>
      <c r="E26" s="377"/>
      <c r="F26" s="377"/>
      <c r="G26" s="378"/>
      <c r="H26" s="213"/>
    </row>
    <row r="27" spans="1:16" ht="16.5">
      <c r="A27" s="16">
        <v>27</v>
      </c>
      <c r="B27" s="23"/>
      <c r="C27" s="27" t="s">
        <v>141</v>
      </c>
      <c r="D27" s="256"/>
      <c r="E27" s="216">
        <v>1713</v>
      </c>
      <c r="F27" s="216">
        <v>1957</v>
      </c>
      <c r="G27" s="309">
        <v>2182</v>
      </c>
      <c r="H27" s="249"/>
      <c r="I27" s="238"/>
      <c r="J27" s="238"/>
      <c r="K27" s="238"/>
      <c r="M27" s="238"/>
    </row>
    <row r="28" spans="1:16">
      <c r="A28" s="16">
        <v>28</v>
      </c>
      <c r="B28" s="23"/>
      <c r="C28" s="27" t="s">
        <v>118</v>
      </c>
      <c r="D28" s="256"/>
      <c r="E28" s="57">
        <f>E14*E13</f>
        <v>819.7</v>
      </c>
      <c r="F28" s="57">
        <f t="shared" ref="F28:G28" si="1">F14*F13</f>
        <v>897.92000000000007</v>
      </c>
      <c r="G28" s="58">
        <f t="shared" si="1"/>
        <v>1067.3000000000002</v>
      </c>
      <c r="H28" s="249"/>
      <c r="I28" s="238"/>
      <c r="J28" s="238"/>
      <c r="K28" s="238"/>
      <c r="M28" s="238"/>
    </row>
    <row r="29" spans="1:16">
      <c r="A29" s="16">
        <v>29</v>
      </c>
      <c r="B29" s="23"/>
      <c r="C29" s="27" t="s">
        <v>2</v>
      </c>
      <c r="D29" s="256"/>
      <c r="E29" s="216">
        <v>81</v>
      </c>
      <c r="F29" s="216">
        <v>112</v>
      </c>
      <c r="G29" s="309">
        <v>98</v>
      </c>
      <c r="H29" s="249"/>
      <c r="M29" s="238"/>
    </row>
    <row r="30" spans="1:16">
      <c r="A30" s="16">
        <v>30</v>
      </c>
      <c r="B30" s="23"/>
      <c r="C30" s="27" t="s">
        <v>23</v>
      </c>
      <c r="D30" s="256"/>
      <c r="E30" s="216"/>
      <c r="F30" s="216"/>
      <c r="G30" s="309"/>
      <c r="H30" s="249"/>
      <c r="M30" s="238"/>
    </row>
    <row r="31" spans="1:16">
      <c r="A31" s="16">
        <v>31</v>
      </c>
      <c r="B31" s="23"/>
      <c r="C31" s="27" t="s">
        <v>12</v>
      </c>
      <c r="D31" s="256"/>
      <c r="E31" s="216">
        <v>135</v>
      </c>
      <c r="F31" s="216">
        <v>167</v>
      </c>
      <c r="G31" s="309">
        <v>230</v>
      </c>
      <c r="H31" s="249"/>
      <c r="M31" s="238"/>
    </row>
    <row r="32" spans="1:16">
      <c r="A32" s="16">
        <v>32</v>
      </c>
      <c r="B32" s="23"/>
      <c r="C32" s="27" t="s">
        <v>13</v>
      </c>
      <c r="D32" s="256"/>
      <c r="E32" s="216"/>
      <c r="F32" s="216"/>
      <c r="G32" s="309"/>
      <c r="H32" s="249"/>
      <c r="M32" s="238"/>
    </row>
    <row r="33" spans="1:14">
      <c r="A33" s="16">
        <v>33</v>
      </c>
      <c r="B33" s="23"/>
      <c r="C33" s="27" t="s">
        <v>3</v>
      </c>
      <c r="D33" s="256"/>
      <c r="E33" s="216">
        <v>385</v>
      </c>
      <c r="F33" s="216">
        <v>404</v>
      </c>
      <c r="G33" s="309">
        <v>487</v>
      </c>
      <c r="H33" s="249"/>
      <c r="M33" s="238"/>
    </row>
    <row r="34" spans="1:14">
      <c r="A34" s="16">
        <v>34</v>
      </c>
      <c r="B34" s="23"/>
      <c r="C34" s="27" t="s">
        <v>4</v>
      </c>
      <c r="D34" s="256"/>
      <c r="E34" s="216"/>
      <c r="F34" s="216"/>
      <c r="G34" s="309"/>
      <c r="H34" s="249"/>
      <c r="M34" s="238"/>
    </row>
    <row r="35" spans="1:14">
      <c r="A35" s="16">
        <v>35</v>
      </c>
      <c r="B35" s="23"/>
      <c r="C35" s="27" t="s">
        <v>14</v>
      </c>
      <c r="D35" s="256"/>
      <c r="E35" s="216"/>
      <c r="F35" s="216"/>
      <c r="G35" s="309"/>
      <c r="H35" s="401" t="s">
        <v>191</v>
      </c>
      <c r="I35" s="402"/>
      <c r="J35" s="402"/>
      <c r="K35" s="402"/>
      <c r="M35" s="238"/>
    </row>
    <row r="36" spans="1:14" ht="16">
      <c r="A36" s="16">
        <v>36</v>
      </c>
      <c r="B36" s="23"/>
      <c r="C36" s="27" t="s">
        <v>5</v>
      </c>
      <c r="D36" s="256"/>
      <c r="E36" s="216"/>
      <c r="F36" s="216"/>
      <c r="G36" s="309"/>
      <c r="H36" s="310" t="s">
        <v>190</v>
      </c>
      <c r="I36" s="51">
        <f>E3</f>
        <v>23065</v>
      </c>
      <c r="J36" s="51">
        <f t="shared" ref="J36:K36" si="2">F3</f>
        <v>26440</v>
      </c>
      <c r="K36" s="51">
        <f t="shared" si="2"/>
        <v>30600</v>
      </c>
      <c r="M36" s="238"/>
    </row>
    <row r="37" spans="1:14">
      <c r="A37" s="16">
        <v>37</v>
      </c>
      <c r="B37" s="23"/>
      <c r="C37" s="27" t="s">
        <v>189</v>
      </c>
      <c r="D37" s="311"/>
      <c r="E37" s="216">
        <v>77</v>
      </c>
      <c r="F37" s="216">
        <v>103</v>
      </c>
      <c r="G37" s="309">
        <v>128</v>
      </c>
      <c r="H37" s="312">
        <v>0.36</v>
      </c>
      <c r="I37" s="49">
        <f>($H$37*(E3/100))</f>
        <v>83.034000000000006</v>
      </c>
      <c r="J37" s="49">
        <f t="shared" ref="J37:K37" si="3">($H$37*(F3/100))</f>
        <v>95.183999999999983</v>
      </c>
      <c r="K37" s="49">
        <f t="shared" si="3"/>
        <v>110.16</v>
      </c>
      <c r="M37" s="238"/>
    </row>
    <row r="38" spans="1:14">
      <c r="A38" s="16">
        <v>38</v>
      </c>
      <c r="B38" s="23"/>
      <c r="C38" s="27" t="s">
        <v>7</v>
      </c>
      <c r="D38" s="256"/>
      <c r="E38" s="216"/>
      <c r="F38" s="216"/>
      <c r="G38" s="309"/>
      <c r="H38" s="249"/>
      <c r="M38" s="238"/>
    </row>
    <row r="39" spans="1:14" ht="16.5">
      <c r="A39" s="16">
        <v>39</v>
      </c>
      <c r="B39" s="23"/>
      <c r="C39" s="27" t="s">
        <v>143</v>
      </c>
      <c r="D39" s="256"/>
      <c r="E39" s="49">
        <f>E12*E11</f>
        <v>330</v>
      </c>
      <c r="F39" s="49">
        <f>F12*F11</f>
        <v>360</v>
      </c>
      <c r="G39" s="50">
        <f>G12*G11</f>
        <v>390</v>
      </c>
      <c r="H39" s="249"/>
      <c r="M39" s="238"/>
    </row>
    <row r="40" spans="1:14">
      <c r="A40" s="16">
        <v>40</v>
      </c>
      <c r="B40" s="23"/>
      <c r="C40" s="27" t="s">
        <v>22</v>
      </c>
      <c r="D40" s="256"/>
      <c r="E40" s="216"/>
      <c r="F40" s="216"/>
      <c r="G40" s="309"/>
      <c r="H40" s="249"/>
      <c r="M40" s="238"/>
    </row>
    <row r="41" spans="1:14">
      <c r="A41" s="16">
        <v>41</v>
      </c>
      <c r="B41" s="23"/>
      <c r="C41" s="27" t="s">
        <v>24</v>
      </c>
      <c r="D41" s="256"/>
      <c r="E41" s="216"/>
      <c r="F41" s="216"/>
      <c r="G41" s="309"/>
      <c r="H41" s="249"/>
      <c r="M41" s="238"/>
    </row>
    <row r="42" spans="1:14">
      <c r="A42" s="16">
        <v>42</v>
      </c>
      <c r="B42" s="23"/>
      <c r="C42" s="27" t="s">
        <v>136</v>
      </c>
      <c r="D42" s="257"/>
      <c r="E42" s="216"/>
      <c r="F42" s="216"/>
      <c r="G42" s="309"/>
      <c r="H42" s="249"/>
      <c r="M42" s="238"/>
    </row>
    <row r="43" spans="1:14">
      <c r="A43" s="16">
        <v>43</v>
      </c>
      <c r="B43" s="23"/>
      <c r="C43" s="27" t="s">
        <v>9</v>
      </c>
      <c r="D43" s="257"/>
      <c r="E43" s="216"/>
      <c r="F43" s="216"/>
      <c r="G43" s="309"/>
      <c r="H43" s="249"/>
      <c r="M43" s="238"/>
    </row>
    <row r="44" spans="1:14">
      <c r="A44" s="16">
        <v>44</v>
      </c>
      <c r="B44" s="23"/>
      <c r="C44" s="27" t="s">
        <v>9</v>
      </c>
      <c r="D44" s="257"/>
      <c r="E44" s="216"/>
      <c r="F44" s="216"/>
      <c r="G44" s="309"/>
      <c r="H44" s="249"/>
      <c r="M44" s="238"/>
    </row>
    <row r="45" spans="1:14">
      <c r="A45" s="16">
        <v>45</v>
      </c>
      <c r="B45" s="23"/>
      <c r="C45" s="27" t="s">
        <v>9</v>
      </c>
      <c r="D45" s="256"/>
      <c r="E45" s="216"/>
      <c r="F45" s="216"/>
      <c r="G45" s="309"/>
      <c r="H45" s="249"/>
      <c r="M45" s="238"/>
    </row>
    <row r="46" spans="1:14" ht="16.5">
      <c r="A46" s="16">
        <v>46</v>
      </c>
      <c r="B46" s="23"/>
      <c r="C46" s="27" t="s">
        <v>144</v>
      </c>
      <c r="D46" s="313">
        <v>0.05</v>
      </c>
      <c r="E46" s="49">
        <f>(SUM(E27:E45)-E37)*0.5*$D$46</f>
        <v>86.592500000000001</v>
      </c>
      <c r="F46" s="49">
        <f>(SUM(F27:F45)-F37)*0.5*$D$46</f>
        <v>97.448000000000008</v>
      </c>
      <c r="G46" s="50">
        <f>(SUM(G27:G45)-G37)*0.5*$D$46</f>
        <v>111.35750000000002</v>
      </c>
      <c r="H46" s="249"/>
      <c r="M46" s="238"/>
      <c r="N46" s="238"/>
    </row>
    <row r="47" spans="1:14" s="306" customFormat="1" ht="15" thickBot="1">
      <c r="A47" s="16">
        <v>47</v>
      </c>
      <c r="B47" s="28"/>
      <c r="C47" s="29" t="s">
        <v>6</v>
      </c>
      <c r="D47" s="304"/>
      <c r="E47" s="59">
        <f>SUM(E27:E46)</f>
        <v>3627.2925</v>
      </c>
      <c r="F47" s="59">
        <f>SUM(F27:F46)</f>
        <v>4098.3680000000004</v>
      </c>
      <c r="G47" s="60">
        <f>SUM(G27:G46)</f>
        <v>4693.6575000000003</v>
      </c>
      <c r="H47" s="314"/>
      <c r="M47" s="238"/>
    </row>
    <row r="48" spans="1:14" ht="18.5">
      <c r="A48" s="16">
        <v>48</v>
      </c>
      <c r="B48" s="30" t="s">
        <v>200</v>
      </c>
      <c r="C48" s="31"/>
      <c r="D48" s="307"/>
      <c r="E48" s="393">
        <f>E3</f>
        <v>23065</v>
      </c>
      <c r="F48" s="393">
        <f t="shared" ref="F48:G48" si="4">F3</f>
        <v>26440</v>
      </c>
      <c r="G48" s="394">
        <f t="shared" si="4"/>
        <v>30600</v>
      </c>
      <c r="H48" s="213"/>
    </row>
    <row r="49" spans="1:12">
      <c r="A49" s="16">
        <v>49</v>
      </c>
      <c r="B49" s="17"/>
      <c r="C49" s="383"/>
      <c r="D49" s="395"/>
      <c r="E49" s="256"/>
      <c r="F49" s="256"/>
      <c r="G49" s="315"/>
      <c r="H49" s="379"/>
      <c r="J49" s="206"/>
    </row>
    <row r="50" spans="1:12">
      <c r="A50" s="16">
        <v>50</v>
      </c>
      <c r="B50" s="17"/>
      <c r="C50" s="27" t="s">
        <v>111</v>
      </c>
      <c r="D50" s="380"/>
      <c r="E50" s="316">
        <v>465</v>
      </c>
      <c r="F50" s="316">
        <v>566</v>
      </c>
      <c r="G50" s="317">
        <v>513</v>
      </c>
      <c r="H50" s="381"/>
      <c r="J50" s="318"/>
    </row>
    <row r="51" spans="1:12">
      <c r="A51" s="16">
        <v>51</v>
      </c>
      <c r="B51" s="17"/>
      <c r="C51" s="27" t="s">
        <v>112</v>
      </c>
      <c r="D51" s="380"/>
      <c r="E51" s="316">
        <v>108</v>
      </c>
      <c r="F51" s="316">
        <v>104</v>
      </c>
      <c r="G51" s="317">
        <v>98</v>
      </c>
      <c r="H51" s="381"/>
      <c r="J51" s="318"/>
    </row>
    <row r="52" spans="1:12">
      <c r="A52" s="16">
        <v>52</v>
      </c>
      <c r="B52" s="17"/>
      <c r="C52" s="27" t="s">
        <v>113</v>
      </c>
      <c r="D52" s="380"/>
      <c r="E52" s="316">
        <v>23</v>
      </c>
      <c r="F52" s="316">
        <v>36</v>
      </c>
      <c r="G52" s="317">
        <v>41</v>
      </c>
      <c r="H52" s="381"/>
      <c r="I52" s="213"/>
      <c r="J52" s="318"/>
    </row>
    <row r="53" spans="1:12">
      <c r="A53" s="16">
        <v>53</v>
      </c>
      <c r="B53" s="17"/>
      <c r="C53" s="27" t="s">
        <v>114</v>
      </c>
      <c r="D53" s="380"/>
      <c r="E53" s="316">
        <v>47</v>
      </c>
      <c r="F53" s="316">
        <v>60</v>
      </c>
      <c r="G53" s="317">
        <v>84</v>
      </c>
      <c r="H53" s="381"/>
      <c r="I53" s="213"/>
      <c r="J53" s="318"/>
    </row>
    <row r="54" spans="1:12">
      <c r="A54" s="16">
        <v>54</v>
      </c>
      <c r="B54" s="17"/>
      <c r="C54" s="27" t="s">
        <v>115</v>
      </c>
      <c r="D54" s="380"/>
      <c r="E54" s="316"/>
      <c r="F54" s="316"/>
      <c r="G54" s="317"/>
      <c r="H54" s="381"/>
      <c r="I54" s="213"/>
      <c r="J54" s="318"/>
    </row>
    <row r="55" spans="1:12">
      <c r="A55" s="16">
        <v>55</v>
      </c>
      <c r="B55" s="17"/>
      <c r="C55" s="27" t="s">
        <v>116</v>
      </c>
      <c r="D55" s="319"/>
      <c r="E55" s="320"/>
      <c r="F55" s="256"/>
      <c r="G55" s="315"/>
      <c r="H55" s="321"/>
    </row>
    <row r="56" spans="1:12">
      <c r="A56" s="16">
        <v>56</v>
      </c>
      <c r="B56" s="17"/>
      <c r="C56" s="27" t="s">
        <v>111</v>
      </c>
      <c r="D56" s="256"/>
      <c r="E56" s="316">
        <v>96</v>
      </c>
      <c r="F56" s="182">
        <v>15</v>
      </c>
      <c r="G56" s="303">
        <v>102</v>
      </c>
      <c r="H56" s="213"/>
      <c r="I56" s="322"/>
      <c r="J56" s="322"/>
      <c r="K56" s="322"/>
      <c r="L56" s="322"/>
    </row>
    <row r="57" spans="1:12">
      <c r="A57" s="16">
        <v>57</v>
      </c>
      <c r="B57" s="17"/>
      <c r="C57" s="27" t="s">
        <v>134</v>
      </c>
      <c r="D57" s="313">
        <v>0</v>
      </c>
      <c r="E57" s="49">
        <f>((E12+E20)/2)*$D$57</f>
        <v>0</v>
      </c>
      <c r="F57" s="49">
        <f>(F12+F20)*0.5*$D$57</f>
        <v>0</v>
      </c>
      <c r="G57" s="50">
        <f>(G12+G20)*0.5*$D$57</f>
        <v>0</v>
      </c>
      <c r="H57" s="213"/>
      <c r="I57" s="322"/>
      <c r="J57" s="322"/>
      <c r="K57" s="322"/>
    </row>
    <row r="58" spans="1:12">
      <c r="A58" s="16">
        <v>58</v>
      </c>
      <c r="B58" s="17"/>
      <c r="C58" s="27" t="s">
        <v>135</v>
      </c>
      <c r="D58" s="313">
        <v>0</v>
      </c>
      <c r="E58" s="49">
        <f>((E12+E20)/2)*$D$58</f>
        <v>0</v>
      </c>
      <c r="F58" s="49">
        <f>(F12+F20)*0.5*$D$58</f>
        <v>0</v>
      </c>
      <c r="G58" s="50">
        <f>(G12+G20)*0.5*$D$58</f>
        <v>0</v>
      </c>
      <c r="H58" s="213"/>
    </row>
    <row r="59" spans="1:12" ht="16.5">
      <c r="A59" s="16">
        <v>59</v>
      </c>
      <c r="B59" s="17"/>
      <c r="C59" s="27" t="s">
        <v>146</v>
      </c>
      <c r="D59" s="256"/>
      <c r="E59" s="216"/>
      <c r="F59" s="182"/>
      <c r="G59" s="303"/>
      <c r="H59" s="213"/>
    </row>
    <row r="60" spans="1:12">
      <c r="A60" s="16">
        <v>60</v>
      </c>
      <c r="B60" s="23"/>
      <c r="C60" s="27" t="s">
        <v>15</v>
      </c>
      <c r="D60" s="313">
        <v>0</v>
      </c>
      <c r="E60" s="49">
        <f>E23*$D$60</f>
        <v>0</v>
      </c>
      <c r="F60" s="49">
        <f>F23*$D$60</f>
        <v>0</v>
      </c>
      <c r="G60" s="50">
        <f>G23*$D$60</f>
        <v>0</v>
      </c>
      <c r="H60" s="249"/>
    </row>
    <row r="61" spans="1:12">
      <c r="A61" s="16">
        <v>61</v>
      </c>
      <c r="B61" s="23"/>
      <c r="C61" s="27" t="s">
        <v>9</v>
      </c>
      <c r="D61" s="256"/>
      <c r="E61" s="216"/>
      <c r="F61" s="182"/>
      <c r="G61" s="303"/>
      <c r="H61" s="213"/>
    </row>
    <row r="62" spans="1:12">
      <c r="A62" s="16">
        <v>62</v>
      </c>
      <c r="B62" s="23"/>
      <c r="C62" s="27" t="s">
        <v>9</v>
      </c>
      <c r="D62" s="256"/>
      <c r="E62" s="216"/>
      <c r="F62" s="182"/>
      <c r="G62" s="303"/>
      <c r="H62" s="213"/>
    </row>
    <row r="63" spans="1:12" s="306" customFormat="1" ht="15" thickBot="1">
      <c r="A63" s="16">
        <v>63</v>
      </c>
      <c r="B63" s="28"/>
      <c r="C63" s="29" t="s">
        <v>8</v>
      </c>
      <c r="D63" s="304"/>
      <c r="E63" s="59">
        <f>SUM(E50:E62)</f>
        <v>739</v>
      </c>
      <c r="F63" s="59">
        <f t="shared" ref="F63:G63" si="5">SUM(F50:F62)</f>
        <v>781</v>
      </c>
      <c r="G63" s="60">
        <f t="shared" si="5"/>
        <v>838</v>
      </c>
      <c r="H63" s="314"/>
    </row>
    <row r="64" spans="1:12">
      <c r="A64" s="16">
        <v>64</v>
      </c>
      <c r="B64" s="21"/>
      <c r="C64" s="34"/>
      <c r="D64" s="323"/>
      <c r="E64" s="64"/>
      <c r="F64" s="64"/>
      <c r="G64" s="65"/>
      <c r="H64" s="324"/>
    </row>
    <row r="65" spans="1:15">
      <c r="A65" s="16">
        <v>65</v>
      </c>
      <c r="B65" s="23"/>
      <c r="C65" s="35" t="s">
        <v>28</v>
      </c>
      <c r="D65" s="325"/>
      <c r="E65" s="66">
        <f>E47+E63</f>
        <v>4366.2924999999996</v>
      </c>
      <c r="F65" s="66">
        <f>F47+F63</f>
        <v>4879.3680000000004</v>
      </c>
      <c r="G65" s="67">
        <f>G47+G63</f>
        <v>5531.6575000000003</v>
      </c>
      <c r="H65" s="305"/>
      <c r="I65" s="213"/>
      <c r="J65" s="213"/>
      <c r="K65" s="213"/>
    </row>
    <row r="66" spans="1:15">
      <c r="A66" s="16">
        <v>66</v>
      </c>
      <c r="B66" s="23"/>
      <c r="C66" s="36" t="s">
        <v>27</v>
      </c>
      <c r="D66" s="326"/>
      <c r="E66" s="68">
        <f>E23-E65</f>
        <v>71.191038461538483</v>
      </c>
      <c r="F66" s="68">
        <f>F23-F65</f>
        <v>283.45415384615262</v>
      </c>
      <c r="G66" s="69">
        <f>G23-G65</f>
        <v>428.57326923076835</v>
      </c>
      <c r="H66" s="327"/>
      <c r="I66" s="327"/>
      <c r="J66" s="327"/>
      <c r="K66" s="327"/>
      <c r="M66" s="328"/>
      <c r="N66" s="328"/>
    </row>
    <row r="67" spans="1:15">
      <c r="A67" s="16">
        <v>67</v>
      </c>
      <c r="B67" s="23"/>
      <c r="C67" s="36" t="s">
        <v>18</v>
      </c>
      <c r="D67" s="326"/>
      <c r="E67" s="70">
        <f>E66/(E3/100)</f>
        <v>0.30865397121846294</v>
      </c>
      <c r="F67" s="70">
        <f>F66/(F3/100)</f>
        <v>1.0720656348190343</v>
      </c>
      <c r="G67" s="71">
        <f>G66/(G3/100)</f>
        <v>1.4005662393162364</v>
      </c>
      <c r="H67" s="329"/>
      <c r="I67" s="327"/>
      <c r="J67" s="327"/>
      <c r="K67" s="327"/>
    </row>
    <row r="68" spans="1:15">
      <c r="A68" s="16">
        <v>68</v>
      </c>
      <c r="B68" s="23"/>
      <c r="C68" s="36" t="s">
        <v>21</v>
      </c>
      <c r="D68" s="326"/>
      <c r="E68" s="68">
        <f>E4*E66</f>
        <v>23493.042692307699</v>
      </c>
      <c r="F68" s="68">
        <f>F4*F66</f>
        <v>93539.870769230358</v>
      </c>
      <c r="G68" s="69">
        <f>G4*G66</f>
        <v>141429.17884615355</v>
      </c>
      <c r="H68" s="327"/>
      <c r="M68" s="328"/>
      <c r="N68" s="328"/>
      <c r="O68" s="328"/>
    </row>
    <row r="69" spans="1:15">
      <c r="A69" s="16">
        <v>69</v>
      </c>
      <c r="B69" s="37"/>
      <c r="C69" s="38"/>
      <c r="D69" s="330"/>
      <c r="E69" s="72"/>
      <c r="F69" s="72"/>
      <c r="G69" s="73"/>
      <c r="H69" s="328"/>
    </row>
    <row r="70" spans="1:15">
      <c r="A70" s="16">
        <v>70</v>
      </c>
      <c r="B70" s="39" t="s">
        <v>17</v>
      </c>
      <c r="C70" s="27"/>
      <c r="D70" s="326"/>
      <c r="E70" s="68"/>
      <c r="F70" s="68"/>
      <c r="G70" s="69"/>
      <c r="H70" s="328"/>
    </row>
    <row r="71" spans="1:15">
      <c r="A71" s="16">
        <v>71</v>
      </c>
      <c r="B71" s="39"/>
      <c r="C71" s="36" t="s">
        <v>206</v>
      </c>
      <c r="D71" s="326"/>
      <c r="E71" s="68">
        <f>E47-E46-E28</f>
        <v>2721</v>
      </c>
      <c r="F71" s="68">
        <f>F47-F46-F28</f>
        <v>3103.0000000000005</v>
      </c>
      <c r="G71" s="69">
        <f>G47-G46-G28</f>
        <v>3515</v>
      </c>
      <c r="H71" s="328"/>
    </row>
    <row r="72" spans="1:15">
      <c r="A72" s="16">
        <v>72</v>
      </c>
      <c r="B72" s="23"/>
      <c r="C72" s="36" t="s">
        <v>207</v>
      </c>
      <c r="D72" s="326"/>
      <c r="E72" s="68">
        <f>E71+E28+E46</f>
        <v>3627.2925</v>
      </c>
      <c r="F72" s="68">
        <f>F71+F28+F46</f>
        <v>4098.3680000000004</v>
      </c>
      <c r="G72" s="69">
        <f>G71+G28+G46</f>
        <v>4693.6575000000003</v>
      </c>
      <c r="H72" s="87" t="s">
        <v>201</v>
      </c>
      <c r="I72" s="88" t="s">
        <v>202</v>
      </c>
      <c r="J72" s="89"/>
    </row>
    <row r="73" spans="1:15">
      <c r="A73" s="16">
        <v>73</v>
      </c>
      <c r="B73" s="23"/>
      <c r="C73" s="36" t="s">
        <v>208</v>
      </c>
      <c r="D73" s="256"/>
      <c r="E73" s="51">
        <f>E72+(E63-E50-E56-E60)</f>
        <v>3805.2925</v>
      </c>
      <c r="F73" s="51">
        <f>F72+(F63-F50-F56-F60)</f>
        <v>4298.3680000000004</v>
      </c>
      <c r="G73" s="52">
        <f>G72+(G63-G50-G56-G60)</f>
        <v>4916.6575000000003</v>
      </c>
      <c r="H73" s="87" t="s">
        <v>203</v>
      </c>
      <c r="I73" s="88" t="s">
        <v>119</v>
      </c>
      <c r="J73" s="89"/>
    </row>
    <row r="74" spans="1:15">
      <c r="A74" s="16">
        <v>74</v>
      </c>
      <c r="B74" s="23"/>
      <c r="C74" s="36" t="s">
        <v>209</v>
      </c>
      <c r="D74" s="256"/>
      <c r="E74" s="51">
        <f>E73+E50+E56</f>
        <v>4366.2924999999996</v>
      </c>
      <c r="F74" s="51">
        <f>F73+F50+F56</f>
        <v>4879.3680000000004</v>
      </c>
      <c r="G74" s="52">
        <f>G73+G50+G56</f>
        <v>5531.6575000000003</v>
      </c>
      <c r="H74" s="90" t="s">
        <v>204</v>
      </c>
      <c r="I74" s="88" t="s">
        <v>205</v>
      </c>
      <c r="J74" s="89"/>
    </row>
    <row r="75" spans="1:15">
      <c r="A75" s="16">
        <v>75</v>
      </c>
      <c r="B75" s="23"/>
      <c r="C75" s="36" t="s">
        <v>210</v>
      </c>
      <c r="D75" s="256"/>
      <c r="E75" s="51">
        <f>E74+E60</f>
        <v>4366.2924999999996</v>
      </c>
      <c r="F75" s="51">
        <f>F74+F60</f>
        <v>4879.3680000000004</v>
      </c>
      <c r="G75" s="52">
        <f>G74+G60</f>
        <v>5531.6575000000003</v>
      </c>
      <c r="H75" s="331"/>
    </row>
    <row r="76" spans="1:15">
      <c r="A76" s="16">
        <v>76</v>
      </c>
      <c r="B76" s="37"/>
      <c r="C76" s="40"/>
      <c r="D76" s="332"/>
      <c r="E76" s="74"/>
      <c r="F76" s="74"/>
      <c r="G76" s="75"/>
      <c r="H76" s="206"/>
    </row>
    <row r="77" spans="1:15">
      <c r="A77" s="16">
        <v>77</v>
      </c>
      <c r="B77" s="39" t="s">
        <v>19</v>
      </c>
      <c r="C77" s="27"/>
      <c r="D77" s="256"/>
      <c r="E77" s="76"/>
      <c r="F77" s="76"/>
      <c r="G77" s="77"/>
      <c r="H77" s="206"/>
    </row>
    <row r="78" spans="1:15">
      <c r="A78" s="16">
        <v>78</v>
      </c>
      <c r="B78" s="23"/>
      <c r="C78" s="36" t="s">
        <v>206</v>
      </c>
      <c r="D78" s="256"/>
      <c r="E78" s="78">
        <f t="shared" ref="E78:G82" si="6">E71/(E$3/100)</f>
        <v>11.797095165835682</v>
      </c>
      <c r="F78" s="78">
        <f t="shared" si="6"/>
        <v>11.736006051437219</v>
      </c>
      <c r="G78" s="79">
        <f t="shared" si="6"/>
        <v>11.486928104575163</v>
      </c>
      <c r="H78" s="333"/>
    </row>
    <row r="79" spans="1:15">
      <c r="A79" s="16">
        <v>79</v>
      </c>
      <c r="B79" s="23"/>
      <c r="C79" s="36" t="s">
        <v>207</v>
      </c>
      <c r="D79" s="256"/>
      <c r="E79" s="78">
        <f t="shared" si="6"/>
        <v>15.72639280294819</v>
      </c>
      <c r="F79" s="78">
        <f t="shared" si="6"/>
        <v>15.500635400907719</v>
      </c>
      <c r="G79" s="79">
        <f t="shared" si="6"/>
        <v>15.338750000000001</v>
      </c>
      <c r="H79" s="333"/>
    </row>
    <row r="80" spans="1:15">
      <c r="A80" s="16">
        <v>80</v>
      </c>
      <c r="B80" s="23"/>
      <c r="C80" s="36" t="s">
        <v>208</v>
      </c>
      <c r="D80" s="256"/>
      <c r="E80" s="78">
        <f t="shared" si="6"/>
        <v>16.498124864513333</v>
      </c>
      <c r="F80" s="78">
        <f t="shared" si="6"/>
        <v>16.257065052950079</v>
      </c>
      <c r="G80" s="79">
        <f t="shared" si="6"/>
        <v>16.067508169934641</v>
      </c>
      <c r="H80" s="333"/>
    </row>
    <row r="81" spans="1:8">
      <c r="A81" s="16">
        <v>81</v>
      </c>
      <c r="B81" s="23"/>
      <c r="C81" s="36" t="s">
        <v>209</v>
      </c>
      <c r="D81" s="256"/>
      <c r="E81" s="78">
        <f t="shared" si="6"/>
        <v>18.930381530457399</v>
      </c>
      <c r="F81" s="78">
        <f t="shared" si="6"/>
        <v>18.454493192133135</v>
      </c>
      <c r="G81" s="79">
        <f t="shared" si="6"/>
        <v>18.07731209150327</v>
      </c>
      <c r="H81" s="333"/>
    </row>
    <row r="82" spans="1:8">
      <c r="A82" s="16">
        <v>82</v>
      </c>
      <c r="B82" s="23"/>
      <c r="C82" s="36" t="s">
        <v>210</v>
      </c>
      <c r="D82" s="256"/>
      <c r="E82" s="78">
        <f t="shared" si="6"/>
        <v>18.930381530457399</v>
      </c>
      <c r="F82" s="78">
        <f t="shared" si="6"/>
        <v>18.454493192133135</v>
      </c>
      <c r="G82" s="79">
        <f t="shared" si="6"/>
        <v>18.07731209150327</v>
      </c>
      <c r="H82" s="333"/>
    </row>
    <row r="83" spans="1:8">
      <c r="A83" s="16">
        <v>83</v>
      </c>
      <c r="B83" s="37"/>
      <c r="C83" s="40"/>
      <c r="D83" s="332"/>
      <c r="E83" s="74"/>
      <c r="F83" s="74"/>
      <c r="G83" s="75"/>
      <c r="H83" s="206"/>
    </row>
    <row r="84" spans="1:8" ht="33.75" customHeight="1">
      <c r="A84" s="16">
        <v>84</v>
      </c>
      <c r="B84" s="404" t="s">
        <v>195</v>
      </c>
      <c r="C84" s="405"/>
      <c r="D84" s="342" t="s">
        <v>212</v>
      </c>
      <c r="E84" s="80">
        <f>E23/E5</f>
        <v>248.18140595422474</v>
      </c>
      <c r="F84" s="80">
        <f>F23/F5</f>
        <v>294.34561880536791</v>
      </c>
      <c r="G84" s="81">
        <f>G23/G5</f>
        <v>336.73620165145587</v>
      </c>
      <c r="H84" s="206"/>
    </row>
    <row r="85" spans="1:8">
      <c r="A85" s="16">
        <v>85</v>
      </c>
      <c r="B85" s="23"/>
      <c r="C85" s="36" t="s">
        <v>206</v>
      </c>
      <c r="D85" s="334"/>
      <c r="E85" s="78">
        <f t="shared" ref="E85:G89" si="7">E71/E$84</f>
        <v>10.963754474426132</v>
      </c>
      <c r="F85" s="78">
        <f t="shared" si="7"/>
        <v>10.542028831935214</v>
      </c>
      <c r="G85" s="79">
        <f t="shared" si="7"/>
        <v>10.438438109004556</v>
      </c>
      <c r="H85" s="206"/>
    </row>
    <row r="86" spans="1:8">
      <c r="A86" s="16">
        <v>86</v>
      </c>
      <c r="B86" s="23"/>
      <c r="C86" s="36" t="s">
        <v>207</v>
      </c>
      <c r="D86" s="334"/>
      <c r="E86" s="78">
        <f t="shared" si="7"/>
        <v>14.615488561899063</v>
      </c>
      <c r="F86" s="78">
        <f t="shared" si="7"/>
        <v>13.923658917138466</v>
      </c>
      <c r="G86" s="79">
        <f t="shared" si="7"/>
        <v>13.938678042280243</v>
      </c>
      <c r="H86" s="206"/>
    </row>
    <row r="87" spans="1:8">
      <c r="A87" s="16">
        <v>87</v>
      </c>
      <c r="B87" s="23"/>
      <c r="C87" s="36" t="s">
        <v>208</v>
      </c>
      <c r="D87" s="334"/>
      <c r="E87" s="78">
        <f t="shared" si="7"/>
        <v>15.332705870406176</v>
      </c>
      <c r="F87" s="78">
        <f t="shared" si="7"/>
        <v>14.603132254678602</v>
      </c>
      <c r="G87" s="79">
        <f t="shared" si="7"/>
        <v>14.600917501258342</v>
      </c>
      <c r="H87" s="206"/>
    </row>
    <row r="88" spans="1:8">
      <c r="A88" s="16">
        <v>88</v>
      </c>
      <c r="B88" s="23"/>
      <c r="C88" s="36" t="s">
        <v>209</v>
      </c>
      <c r="D88" s="334"/>
      <c r="E88" s="78">
        <f t="shared" si="7"/>
        <v>17.593149185420163</v>
      </c>
      <c r="F88" s="78">
        <f t="shared" si="7"/>
        <v>16.577002300232696</v>
      </c>
      <c r="G88" s="79">
        <f t="shared" si="7"/>
        <v>16.427272959875072</v>
      </c>
      <c r="H88" s="206"/>
    </row>
    <row r="89" spans="1:8" ht="15" thickBot="1">
      <c r="A89" s="16">
        <v>89</v>
      </c>
      <c r="B89" s="25"/>
      <c r="C89" s="36" t="s">
        <v>210</v>
      </c>
      <c r="D89" s="334"/>
      <c r="E89" s="78">
        <f t="shared" si="7"/>
        <v>17.593149185420163</v>
      </c>
      <c r="F89" s="78">
        <f t="shared" si="7"/>
        <v>16.577002300232696</v>
      </c>
      <c r="G89" s="79">
        <f t="shared" si="7"/>
        <v>16.427272959875072</v>
      </c>
      <c r="H89" s="206"/>
    </row>
    <row r="90" spans="1:8" ht="15" thickBot="1">
      <c r="A90" s="16">
        <v>90</v>
      </c>
      <c r="B90" s="41"/>
      <c r="C90" s="42"/>
      <c r="D90" s="335"/>
      <c r="E90" s="42"/>
      <c r="F90" s="42"/>
      <c r="G90" s="82"/>
      <c r="H90" s="176"/>
    </row>
    <row r="91" spans="1:8">
      <c r="A91" s="16">
        <v>91</v>
      </c>
      <c r="B91" s="43" t="s">
        <v>211</v>
      </c>
      <c r="C91" s="44"/>
      <c r="D91" s="247"/>
      <c r="E91" s="83"/>
      <c r="F91" s="83"/>
      <c r="G91" s="84"/>
      <c r="H91" s="176"/>
    </row>
    <row r="92" spans="1:8">
      <c r="A92" s="16">
        <v>92</v>
      </c>
      <c r="B92" s="17"/>
      <c r="C92" s="45" t="s">
        <v>26</v>
      </c>
      <c r="D92" s="256"/>
      <c r="E92" s="78">
        <f>E82</f>
        <v>18.930381530457399</v>
      </c>
      <c r="F92" s="78">
        <f>F82</f>
        <v>18.454493192133135</v>
      </c>
      <c r="G92" s="79">
        <f>G82</f>
        <v>18.07731209150327</v>
      </c>
      <c r="H92" s="336"/>
    </row>
    <row r="93" spans="1:8">
      <c r="A93" s="16">
        <v>93</v>
      </c>
      <c r="B93" s="17"/>
      <c r="C93" s="45" t="s">
        <v>25</v>
      </c>
      <c r="D93" s="256"/>
      <c r="E93" s="78">
        <f>E89</f>
        <v>17.593149185420163</v>
      </c>
      <c r="F93" s="78">
        <f t="shared" ref="F93:G93" si="8">F89</f>
        <v>16.577002300232696</v>
      </c>
      <c r="G93" s="79">
        <f t="shared" si="8"/>
        <v>16.427272959875072</v>
      </c>
      <c r="H93" s="336"/>
    </row>
    <row r="94" spans="1:8" ht="17" thickBot="1">
      <c r="A94" s="16">
        <v>94</v>
      </c>
      <c r="B94" s="25"/>
      <c r="C94" s="46" t="s">
        <v>198</v>
      </c>
      <c r="D94" s="337"/>
      <c r="E94" s="85">
        <f>((E47+E63)-E22)/(E3/100)</f>
        <v>18.930381530457399</v>
      </c>
      <c r="F94" s="85">
        <f>((F47+F63)-F22)/(F3/100)</f>
        <v>18.454493192133135</v>
      </c>
      <c r="G94" s="86">
        <f>((G47+G63)-G22)/(G3/100)</f>
        <v>18.07731209150327</v>
      </c>
      <c r="H94" s="336"/>
    </row>
    <row r="95" spans="1:8">
      <c r="H95" s="176"/>
    </row>
    <row r="96" spans="1:8" ht="33.75" customHeight="1">
      <c r="A96" s="89"/>
      <c r="B96" s="91">
        <v>1</v>
      </c>
      <c r="C96" s="408" t="s">
        <v>138</v>
      </c>
      <c r="D96" s="408"/>
      <c r="E96" s="408"/>
      <c r="F96" s="408"/>
      <c r="G96" s="408"/>
      <c r="H96" s="176"/>
    </row>
    <row r="97" spans="1:8" ht="51" customHeight="1">
      <c r="A97" s="89"/>
      <c r="B97" s="91">
        <v>2</v>
      </c>
      <c r="C97" s="408" t="s">
        <v>192</v>
      </c>
      <c r="D97" s="408"/>
      <c r="E97" s="408"/>
      <c r="F97" s="408"/>
      <c r="G97" s="408"/>
      <c r="H97" s="176"/>
    </row>
    <row r="98" spans="1:8" ht="54" customHeight="1">
      <c r="A98" s="89"/>
      <c r="B98" s="91">
        <v>4</v>
      </c>
      <c r="C98" s="408" t="s">
        <v>193</v>
      </c>
      <c r="D98" s="408"/>
      <c r="E98" s="408"/>
      <c r="F98" s="408"/>
      <c r="G98" s="408"/>
      <c r="H98" s="176"/>
    </row>
    <row r="99" spans="1:8" ht="43.5" customHeight="1">
      <c r="A99" s="89"/>
      <c r="B99" s="91">
        <v>5</v>
      </c>
      <c r="C99" s="408" t="s">
        <v>142</v>
      </c>
      <c r="D99" s="408"/>
      <c r="E99" s="408"/>
      <c r="F99" s="408"/>
      <c r="G99" s="408"/>
      <c r="H99" s="176"/>
    </row>
    <row r="100" spans="1:8" ht="44.25" customHeight="1">
      <c r="A100" s="89"/>
      <c r="B100" s="91">
        <v>7</v>
      </c>
      <c r="C100" s="403" t="s">
        <v>147</v>
      </c>
      <c r="D100" s="403"/>
      <c r="E100" s="403"/>
      <c r="F100" s="403"/>
      <c r="G100" s="403"/>
      <c r="H100" s="176"/>
    </row>
    <row r="101" spans="1:8" ht="68.25" customHeight="1">
      <c r="A101" s="89"/>
      <c r="B101" s="91">
        <v>8</v>
      </c>
      <c r="C101" s="400" t="s">
        <v>196</v>
      </c>
      <c r="D101" s="400"/>
      <c r="E101" s="400"/>
      <c r="F101" s="400"/>
      <c r="G101" s="400"/>
      <c r="H101" s="176"/>
    </row>
    <row r="102" spans="1:8" ht="63" customHeight="1">
      <c r="A102" s="89"/>
      <c r="B102" s="91">
        <v>9</v>
      </c>
      <c r="C102" s="400" t="s">
        <v>197</v>
      </c>
      <c r="D102" s="400"/>
      <c r="E102" s="400"/>
      <c r="F102" s="400"/>
      <c r="G102" s="400"/>
      <c r="H102" s="176"/>
    </row>
    <row r="103" spans="1:8">
      <c r="B103" s="338"/>
      <c r="C103" s="176"/>
      <c r="D103" s="176"/>
      <c r="E103" s="176"/>
      <c r="F103" s="287"/>
      <c r="G103" s="339"/>
      <c r="H103" s="287"/>
    </row>
    <row r="104" spans="1:8">
      <c r="B104" s="338"/>
      <c r="C104" s="176"/>
      <c r="D104" s="176"/>
      <c r="E104" s="176"/>
      <c r="F104" s="176"/>
      <c r="G104" s="176"/>
      <c r="H104" s="176"/>
    </row>
    <row r="105" spans="1:8">
      <c r="B105" s="338"/>
      <c r="C105" s="176"/>
      <c r="D105" s="176"/>
      <c r="E105" s="176"/>
      <c r="F105" s="176"/>
      <c r="G105" s="176"/>
      <c r="H105" s="176"/>
    </row>
    <row r="106" spans="1:8">
      <c r="B106" s="338"/>
      <c r="C106" s="176"/>
      <c r="D106" s="176"/>
      <c r="E106" s="340"/>
      <c r="F106" s="176"/>
      <c r="G106" s="176"/>
      <c r="H106" s="176"/>
    </row>
    <row r="107" spans="1:8">
      <c r="C107" s="176"/>
      <c r="D107" s="176"/>
      <c r="E107" s="176"/>
      <c r="F107" s="176"/>
      <c r="G107" s="176"/>
      <c r="H107" s="176"/>
    </row>
    <row r="108" spans="1:8">
      <c r="C108" s="176"/>
      <c r="D108" s="176"/>
      <c r="E108" s="176"/>
      <c r="F108" s="176"/>
      <c r="G108" s="176"/>
      <c r="H108" s="176"/>
    </row>
    <row r="109" spans="1:8">
      <c r="C109" s="176"/>
      <c r="D109" s="176"/>
      <c r="E109" s="176"/>
      <c r="F109" s="176"/>
      <c r="G109" s="176"/>
      <c r="H109" s="176"/>
    </row>
    <row r="110" spans="1:8">
      <c r="C110" s="176"/>
      <c r="D110" s="176"/>
      <c r="E110" s="176"/>
      <c r="F110" s="176"/>
      <c r="G110" s="176"/>
      <c r="H110" s="176"/>
    </row>
    <row r="111" spans="1:8">
      <c r="C111" s="176"/>
      <c r="D111" s="176"/>
      <c r="E111" s="176"/>
      <c r="F111" s="176"/>
      <c r="G111" s="176"/>
      <c r="H111" s="176"/>
    </row>
  </sheetData>
  <sheetProtection sheet="1" objects="1" scenarios="1" formatCells="0" formatColumns="0" formatRows="0"/>
  <mergeCells count="11">
    <mergeCell ref="C97:G97"/>
    <mergeCell ref="B1:G1"/>
    <mergeCell ref="I2:P24"/>
    <mergeCell ref="H35:K35"/>
    <mergeCell ref="B84:C84"/>
    <mergeCell ref="C96:G96"/>
    <mergeCell ref="C98:G98"/>
    <mergeCell ref="C99:G99"/>
    <mergeCell ref="C100:G100"/>
    <mergeCell ref="C101:G101"/>
    <mergeCell ref="C102:G102"/>
  </mergeCell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Title Page</vt:lpstr>
      <vt:lpstr>Enterprise Budget</vt:lpstr>
      <vt:lpstr>Mach &amp; Bldg FC calculator</vt:lpstr>
      <vt:lpstr>Note on Feed Costs</vt:lpstr>
      <vt:lpstr>DM Feed Costs</vt:lpstr>
      <vt:lpstr>As Fed Feed Costs</vt:lpstr>
      <vt:lpstr>Sensitivity Analysis</vt:lpstr>
      <vt:lpstr>Example - AgFA by Herd Size</vt:lpstr>
      <vt:lpstr>Example - AgFA by lbs per cow</vt:lpstr>
    </vt:vector>
  </TitlesOfParts>
  <Company>University of Wisconsin-Platteville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Kevin J Bernhardt</dc:creator>
  <cp:lastModifiedBy>Kevin J Bernhardt</cp:lastModifiedBy>
  <cp:lastPrinted>2019-04-29T18:19:52Z</cp:lastPrinted>
  <dcterms:created xsi:type="dcterms:W3CDTF">2018-10-03T13:49:28Z</dcterms:created>
  <dcterms:modified xsi:type="dcterms:W3CDTF">2019-04-29T21:18:24Z</dcterms:modified>
</cp:coreProperties>
</file>